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cramjattan\OneDrive - ACTRA\Desktop\Reprting Templates V3\"/>
    </mc:Choice>
  </mc:AlternateContent>
  <xr:revisionPtr revIDLastSave="0" documentId="13_ncr:1_{59D4BC2A-E068-4714-8F1E-4B7B88524EBA}" xr6:coauthVersionLast="47" xr6:coauthVersionMax="47" xr10:uidLastSave="{00000000-0000-0000-0000-000000000000}"/>
  <workbookProtection workbookAlgorithmName="SHA-512" workbookHashValue="h2dEOnrJ9LKoPFyb/0iVuTJfzb1IjCaX5lScdCRq+8aVyFRIaOAUpkgJ3XbxEEGMl8jJzqKs4CoQ1nvdeeFjiw==" workbookSaltValue="rrLuAxZJNALJcUbzYvxUFA==" workbookSpinCount="100000" lockStructure="1"/>
  <bookViews>
    <workbookView xWindow="3030" yWindow="3300" windowWidth="21600" windowHeight="11385" xr2:uid="{5E666503-2E05-4B9A-92B1-1D87DA92E939}"/>
  </bookViews>
  <sheets>
    <sheet name="REPORTING FORM" sheetId="1" r:id="rId1"/>
    <sheet name="Sales Amount" sheetId="8" r:id="rId2"/>
    <sheet name="Reference" sheetId="5" state="hidden" r:id="rId3"/>
    <sheet name="Delcared Use_HST" sheetId="6" state="hidden" r:id="rId4"/>
    <sheet name="ExperiDGR" sheetId="3" state="hidden" r:id="rId5"/>
    <sheet name="Original" sheetId="4" state="hidden" r:id="rId6"/>
  </sheets>
  <definedNames>
    <definedName name="Blue">Reference!$B$14:$B$23</definedName>
    <definedName name="Default">_xlfn.UNIQUE(CHOOSE({1,2,3},[0]!Green,[0]!Pink,[0]!Blue))</definedName>
    <definedName name="Green">Reference!$B$2:$B$7</definedName>
    <definedName name="IPATermList">Reference!$A$2:$A$11</definedName>
    <definedName name="IPATerms">Reference!$A$2:$A$11</definedName>
    <definedName name="Level1">#REF!</definedName>
    <definedName name="Level2">#REF!</definedName>
    <definedName name="Level2Res">#REF!</definedName>
    <definedName name="Level3Res">#REF!</definedName>
    <definedName name="Pink">Reference!$B$8:$B$13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/>
  <c r="J56" i="8"/>
  <c r="K56" i="8" s="1"/>
  <c r="J57" i="8"/>
  <c r="K57" i="8" s="1"/>
  <c r="J58" i="8"/>
  <c r="K58" i="8" s="1"/>
  <c r="J59" i="8"/>
  <c r="J60" i="8"/>
  <c r="J61" i="8"/>
  <c r="J62" i="8"/>
  <c r="K62" i="8" s="1"/>
  <c r="K59" i="8"/>
  <c r="K60" i="8"/>
  <c r="K61" i="8"/>
  <c r="I63" i="8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F20" i="8"/>
  <c r="J29" i="8"/>
  <c r="C2" i="8"/>
  <c r="C4" i="8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54" i="8"/>
  <c r="K54" i="8" s="1"/>
  <c r="J55" i="8"/>
  <c r="K55" i="8" s="1"/>
  <c r="D31" i="1"/>
  <c r="D32" i="1"/>
  <c r="E10" i="1" a="1"/>
  <c r="J63" i="8" l="1"/>
  <c r="D34" i="1"/>
  <c r="K29" i="8"/>
  <c r="E10" i="1"/>
  <c r="J37" i="1"/>
  <c r="K63" i="8" l="1"/>
  <c r="D22" i="1" s="1"/>
  <c r="I9" i="1"/>
  <c r="G34" i="1"/>
  <c r="G33" i="1"/>
  <c r="F23" i="6"/>
  <c r="G16" i="6" l="1"/>
  <c r="G15" i="6"/>
  <c r="G14" i="6"/>
  <c r="G13" i="6"/>
  <c r="G12" i="6"/>
  <c r="G11" i="6"/>
  <c r="G10" i="6"/>
  <c r="G9" i="6"/>
  <c r="G8" i="6"/>
  <c r="G7" i="6"/>
  <c r="G6" i="6"/>
  <c r="G5" i="6"/>
  <c r="G4" i="6"/>
  <c r="G3" i="6"/>
  <c r="H10" i="1"/>
  <c r="D17" i="1" s="1"/>
  <c r="H22" i="1" l="1"/>
  <c r="G23" i="1"/>
  <c r="F1" i="5" l="1"/>
  <c r="AI2" i="4" a="1"/>
  <c r="AI2" i="4" s="1"/>
  <c r="AO2" i="4" s="1" a="1"/>
  <c r="AO2" i="4" s="1"/>
  <c r="G2" i="4" a="1"/>
  <c r="J4" i="4" s="1" a="1"/>
  <c r="J4" i="4" s="1"/>
  <c r="J5" i="4" l="1" a="1"/>
  <c r="J5" i="4" s="1"/>
  <c r="G2" i="4"/>
  <c r="J2" i="4" s="1" a="1"/>
  <c r="J2" i="4" s="1"/>
  <c r="J6" i="4" a="1"/>
  <c r="J6" i="4" s="1"/>
  <c r="J7" i="4" a="1"/>
  <c r="J7" i="4" s="1"/>
  <c r="J8" i="4" a="1"/>
  <c r="J8" i="4" s="1"/>
  <c r="J9" i="4" a="1"/>
  <c r="J9" i="4" s="1"/>
  <c r="J10" i="4" a="1"/>
  <c r="J10" i="4" s="1"/>
  <c r="J3" i="4" a="1"/>
  <c r="J3" i="4" s="1"/>
  <c r="J11" i="4" a="1"/>
  <c r="J11" i="4" s="1"/>
  <c r="D21" i="1"/>
  <c r="H21" i="1" s="1"/>
  <c r="H24" i="1" s="1"/>
  <c r="D24" i="1" l="1"/>
  <c r="H26" i="1"/>
  <c r="H28" i="1" s="1"/>
  <c r="H31" i="1" s="1"/>
  <c r="H33" i="1" s="1"/>
  <c r="H35" i="1" l="1"/>
  <c r="H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<sst xmlns="http://schemas.openxmlformats.org/spreadsheetml/2006/main" count="420" uniqueCount="218">
  <si>
    <t>ACTRA-PRS</t>
  </si>
  <si>
    <t>Canadian Independent Production Incentive Program (CIPIP)</t>
  </si>
  <si>
    <t>Select IPA Term:</t>
  </si>
  <si>
    <t>CIPIP Production Title:</t>
  </si>
  <si>
    <t>Production Year</t>
  </si>
  <si>
    <t>Total Performer Advance:</t>
  </si>
  <si>
    <t>Corresponding DGR Participation (%):</t>
  </si>
  <si>
    <t>Distributor(s) / License Agreements</t>
  </si>
  <si>
    <t>Territory</t>
  </si>
  <si>
    <t>Program Recoupment Schedule</t>
  </si>
  <si>
    <t>Recoupment Amount:</t>
  </si>
  <si>
    <t>All Sales</t>
  </si>
  <si>
    <t>Performer Advance Recoupment Schedule</t>
  </si>
  <si>
    <t>[including pre-sales and excluding Distribution Advances - see B509(3)]</t>
  </si>
  <si>
    <t>Total this Report:</t>
  </si>
  <si>
    <t>12% Insurace &amp; Retirement</t>
  </si>
  <si>
    <t>1% Administration Fee</t>
  </si>
  <si>
    <t>(1% of Total Payable to ACTRA PRS)</t>
  </si>
  <si>
    <t>Subtotal</t>
  </si>
  <si>
    <t>Total Payable to ACTRA Performers' Rights Society</t>
  </si>
  <si>
    <t>IPATerm</t>
  </si>
  <si>
    <t>UseFee</t>
  </si>
  <si>
    <t>DGR</t>
  </si>
  <si>
    <t>IPA 1995 - 1998</t>
  </si>
  <si>
    <t>100% Advance</t>
  </si>
  <si>
    <t>75% Advance</t>
  </si>
  <si>
    <t>50% Advance</t>
  </si>
  <si>
    <t>25% Advance</t>
  </si>
  <si>
    <t>0% Advance</t>
  </si>
  <si>
    <t>0% Advance - Super Low Budget</t>
  </si>
  <si>
    <t>IPA 1999 - 2001</t>
  </si>
  <si>
    <t>IPA 2002 - 2003</t>
  </si>
  <si>
    <t>IPA 2004 - 2006</t>
  </si>
  <si>
    <t>IPA 2007 - 2009</t>
  </si>
  <si>
    <t>IPA 2010 - 2012</t>
  </si>
  <si>
    <t>IPA 2013 - 2015</t>
  </si>
  <si>
    <t>IPA 2016 - 2018</t>
  </si>
  <si>
    <t>135% PrePayment | All Use Including New Media</t>
  </si>
  <si>
    <t>130% Conventional | Excluding New Media</t>
  </si>
  <si>
    <t>110% PrePayment | All Use Including New Media</t>
  </si>
  <si>
    <t>105% Conventional | Excluding New Media</t>
  </si>
  <si>
    <t>IPA 2019 - 2021</t>
  </si>
  <si>
    <t>IPA 2022 - 2024</t>
  </si>
  <si>
    <t>1995-1998</t>
  </si>
  <si>
    <t>1999-2001</t>
  </si>
  <si>
    <t>2002-2003</t>
  </si>
  <si>
    <t>2004-2006</t>
  </si>
  <si>
    <t>2007-2009</t>
  </si>
  <si>
    <t>2010-2012</t>
  </si>
  <si>
    <t>2013-2015</t>
  </si>
  <si>
    <t>2016-2018</t>
  </si>
  <si>
    <t>2019-2021</t>
  </si>
  <si>
    <t>2022-2024</t>
  </si>
  <si>
    <t>1995-1998-100% Advance</t>
  </si>
  <si>
    <t>1995-1998-75% Advance</t>
  </si>
  <si>
    <t>1995-1998-50% Advance</t>
  </si>
  <si>
    <t>1995-1998-25% Advance</t>
  </si>
  <si>
    <t>1995-1998-0% Advance</t>
  </si>
  <si>
    <t>1995-1998-0% Advance - Super Low Budget</t>
  </si>
  <si>
    <t>1999-2001-100% Advance</t>
  </si>
  <si>
    <t>1999-2001-75% Advance</t>
  </si>
  <si>
    <t>1999-2001-50% Advance</t>
  </si>
  <si>
    <t>1999-2001-25% Advance</t>
  </si>
  <si>
    <t>1999-2001-0% Advance</t>
  </si>
  <si>
    <t>1999-2001-0% Advance - Super Low Budget</t>
  </si>
  <si>
    <t>2002-2003-100% Advance</t>
  </si>
  <si>
    <t>2002-2003-75% Advance</t>
  </si>
  <si>
    <t>2002-2003-50% Advance</t>
  </si>
  <si>
    <t>2002-2003-25% Advance</t>
  </si>
  <si>
    <t>2002-2003-0% Advance</t>
  </si>
  <si>
    <t>2002-2003-0% Advance - Super Low Budget</t>
  </si>
  <si>
    <t>2004-2006-100% Advance</t>
  </si>
  <si>
    <t>2004-2006-75% Advance</t>
  </si>
  <si>
    <t>2004-2006-50% Advance</t>
  </si>
  <si>
    <t>2004-2006-25% Advance</t>
  </si>
  <si>
    <t>2004-2006-0% Advance</t>
  </si>
  <si>
    <t>2004-2006-0% Advance - Super Low Budget</t>
  </si>
  <si>
    <t>2007-2009-100% Advance</t>
  </si>
  <si>
    <t>2007-2009-75% Advance</t>
  </si>
  <si>
    <t>2007-2009-50% Advance</t>
  </si>
  <si>
    <t>2007-2009-25% Advance</t>
  </si>
  <si>
    <t>2007-2009-0% Advance</t>
  </si>
  <si>
    <t>2007-2009-0% Advance - Super Low Budget</t>
  </si>
  <si>
    <t>2010-2012-100% Advance</t>
  </si>
  <si>
    <t>2010-2012-75% Advance</t>
  </si>
  <si>
    <t>2010-2012-50% Advance</t>
  </si>
  <si>
    <t>2010-2012-25% Advance</t>
  </si>
  <si>
    <t>2010-2012-0% Advance</t>
  </si>
  <si>
    <t>2010-2012-0% Advance - Super Low Budget</t>
  </si>
  <si>
    <t>2013-2015-100% Advance</t>
  </si>
  <si>
    <t>2013-2015-75% Advance</t>
  </si>
  <si>
    <t>2013-2015-50% Advance</t>
  </si>
  <si>
    <t>2013-2015-25% Advance</t>
  </si>
  <si>
    <t>2013-2015-0% Advance</t>
  </si>
  <si>
    <t>2013-2015-0% Advance - Super Low Budget</t>
  </si>
  <si>
    <t>2016-2018-135% PrePayment | All Use Including New Media</t>
  </si>
  <si>
    <t>2016-2018-130% Conventional | Excluding New Media</t>
  </si>
  <si>
    <t>2016-2018-110% PrePayment | All Use Including New Media</t>
  </si>
  <si>
    <t>2016-2018-105% Conventional | Excluding New Media</t>
  </si>
  <si>
    <t>2016-2018-100% Advance</t>
  </si>
  <si>
    <t>2016-2018-75% Advance</t>
  </si>
  <si>
    <t>2016-2018-50% Advance</t>
  </si>
  <si>
    <t>2016-2018-25% Advance</t>
  </si>
  <si>
    <t>2016-2018-0% Advance</t>
  </si>
  <si>
    <t>2016-2018-0% Advance - Super Low Budget</t>
  </si>
  <si>
    <t>2019-2021-135% PrePayment | All Use Including New Media</t>
  </si>
  <si>
    <t>2019-2021-130% Conventional | Excluding New Media</t>
  </si>
  <si>
    <t>2019-2021-110% PrePayment | All Use Including New Media</t>
  </si>
  <si>
    <t>2019-2021-105% Conventional | Excluding New Media</t>
  </si>
  <si>
    <t>2019-2021-100% Advance</t>
  </si>
  <si>
    <t>2019-2021-75% Advance</t>
  </si>
  <si>
    <t>2019-2021-50% Advance</t>
  </si>
  <si>
    <t>2019-2021-25% Advance</t>
  </si>
  <si>
    <t>2019-2021-0% Advance</t>
  </si>
  <si>
    <t>2019-2021-0% Advance - Super Low Budget</t>
  </si>
  <si>
    <t>2022-2024-135% PrePayment | All Use Including New Media</t>
  </si>
  <si>
    <t>2022-2024-130% Conventional | Excluding New Media</t>
  </si>
  <si>
    <t>2022-2024-110% PrePayment | All Use Including New Media</t>
  </si>
  <si>
    <t>2022-2024-105% Conventional | Excluding New Media</t>
  </si>
  <si>
    <t>2022-2024-100% Advance</t>
  </si>
  <si>
    <t>2022-2024-75% Advance</t>
  </si>
  <si>
    <t>2022-2024-50% Advance</t>
  </si>
  <si>
    <t>2022-2024-25% Advance</t>
  </si>
  <si>
    <t>2022-2024-0% Advance</t>
  </si>
  <si>
    <t>2022-2024-0% Advance - Super Low Budget</t>
  </si>
  <si>
    <r>
      <t xml:space="preserve">CIPIP Option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</si>
  <si>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r>
      <t xml:space="preserve">Tax Territory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</si>
  <si>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r>
      <t xml:space="preserve">Declared Use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</si>
  <si>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Performer Advance = :</t>
  </si>
  <si>
    <t>Theatrical</t>
  </si>
  <si>
    <t>Alberta</t>
  </si>
  <si>
    <t>Nunavut</t>
  </si>
  <si>
    <t>Northwest Territories</t>
  </si>
  <si>
    <t>Pay Television</t>
  </si>
  <si>
    <t>Combined Rate</t>
  </si>
  <si>
    <t>GST / HST</t>
  </si>
  <si>
    <t>Provincial /</t>
  </si>
  <si>
    <t>Territorial</t>
  </si>
  <si>
    <t>Nil</t>
  </si>
  <si>
    <t>5% HST</t>
  </si>
  <si>
    <t>Yukon</t>
  </si>
  <si>
    <t>Saskatchewan</t>
  </si>
  <si>
    <t>British Columbia</t>
  </si>
  <si>
    <t>Manitoba</t>
  </si>
  <si>
    <t>5% GST</t>
  </si>
  <si>
    <t>Ontario</t>
  </si>
  <si>
    <t>N/A</t>
  </si>
  <si>
    <t>13% HST</t>
  </si>
  <si>
    <t>Quebec</t>
  </si>
  <si>
    <t>New Brunswick</t>
  </si>
  <si>
    <t>15% HST</t>
  </si>
  <si>
    <t>Nova Scotia</t>
  </si>
  <si>
    <t>Prince Edward Island</t>
  </si>
  <si>
    <t>Newfoundland and Labrador</t>
  </si>
  <si>
    <t>No Tax</t>
  </si>
  <si>
    <t>0% Tax</t>
  </si>
  <si>
    <t>Worldwide theatrical Use for period of copyright of the Production</t>
  </si>
  <si>
    <t>Free Television</t>
  </si>
  <si>
    <t>One (1) domestic run in Canada</t>
  </si>
  <si>
    <t>One (1) year’s Use in Canada</t>
  </si>
  <si>
    <t>Cable Television</t>
  </si>
  <si>
    <t>Three (3) years’ Use in Canada</t>
  </si>
  <si>
    <t>Compact Devices</t>
  </si>
  <si>
    <t>Two (2) years’ Use in Canada</t>
  </si>
  <si>
    <t>Educational Television</t>
  </si>
  <si>
    <t>New Media</t>
  </si>
  <si>
    <t>One (1) year  Use</t>
  </si>
  <si>
    <t>Other</t>
  </si>
  <si>
    <t>DO NOT TOUCH CELL E1 and F1</t>
  </si>
  <si>
    <t>Click here for prime rates.</t>
  </si>
  <si>
    <t>Late Payment Calculation:</t>
  </si>
  <si>
    <t>Months Late:</t>
  </si>
  <si>
    <r>
      <t>Late Payment Charges</t>
    </r>
    <r>
      <rPr>
        <sz val="11"/>
        <color theme="1"/>
        <rFont val="Aptos Narrow"/>
        <family val="2"/>
        <scheme val="minor"/>
      </rPr>
      <t xml:space="preserve"> </t>
    </r>
    <r>
      <rPr>
        <i/>
        <sz val="9"/>
        <color theme="1"/>
        <rFont val="Aptos Narrow"/>
        <family val="2"/>
        <scheme val="minor"/>
      </rPr>
      <t>(Prime Rate +3% montly)</t>
    </r>
  </si>
  <si>
    <t>CAD</t>
  </si>
  <si>
    <r>
      <t xml:space="preserve">For the Period Ending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</si>
  <si>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Prime Rate:</t>
  </si>
  <si>
    <t>Interest Rate (P + 3%)</t>
  </si>
  <si>
    <t>Reporting Due Date:</t>
  </si>
  <si>
    <t>Distributor</t>
  </si>
  <si>
    <t>Media Market</t>
  </si>
  <si>
    <r>
      <t xml:space="preserve">Agreement Type </t>
    </r>
    <r>
      <rPr>
        <b/>
        <u/>
        <sz val="11"/>
        <color rgb="FFFF0000"/>
        <rFont val="Aptos Narrow"/>
        <family val="2"/>
        <scheme val="minor"/>
      </rPr>
      <t>(please choose)</t>
    </r>
    <r>
      <rPr>
        <b/>
        <u/>
        <sz val="11"/>
        <color theme="1"/>
        <rFont val="Aptos Narrow"/>
        <family val="2"/>
        <scheme val="minor"/>
      </rPr>
      <t>:</t>
    </r>
  </si>
  <si>
    <t>Value</t>
  </si>
  <si>
    <t>Agreement Currency</t>
  </si>
  <si>
    <t>CAD Amount</t>
  </si>
  <si>
    <t>Previously paid amount:</t>
  </si>
  <si>
    <t>All Current Sales</t>
  </si>
  <si>
    <t>Current Use Fee Eligible Earnings</t>
  </si>
  <si>
    <t>For the period ending:</t>
  </si>
  <si>
    <t>Production Title:</t>
  </si>
  <si>
    <t>Total:</t>
  </si>
  <si>
    <t>Distributor Reported Currency</t>
  </si>
  <si>
    <t>Opening Balance</t>
  </si>
  <si>
    <t>Current Reporting Period</t>
  </si>
  <si>
    <t>Triggers Use Fees</t>
  </si>
  <si>
    <t>Total Tax Credit and Funding:</t>
  </si>
  <si>
    <t>Totals:</t>
  </si>
  <si>
    <t>AGREEMENTS</t>
  </si>
  <si>
    <t>Total Agreements</t>
  </si>
  <si>
    <t>(Does not include Distributor Advances)</t>
  </si>
  <si>
    <t>Cumulative Balance</t>
  </si>
  <si>
    <t>ADDITIONAL GROSS SALES</t>
  </si>
  <si>
    <t>Total Additional Gross Sales</t>
  </si>
  <si>
    <t>DGR % of Total Agreements</t>
  </si>
  <si>
    <t>DGR % of Total Additional Gross Sales</t>
  </si>
  <si>
    <t>Total Recoupment:</t>
  </si>
  <si>
    <t>(Copy previous cumulative balance, excluding first-time reports)</t>
  </si>
  <si>
    <t>Current Exchange Rate to CAD if Foreign Currency</t>
  </si>
  <si>
    <r>
      <rPr>
        <b/>
        <sz val="11"/>
        <color rgb="FFFF0000"/>
        <rFont val="Aptos Narrow"/>
        <family val="2"/>
        <scheme val="minor"/>
      </rPr>
      <t>Explanation</t>
    </r>
    <r>
      <rPr>
        <sz val="11"/>
        <color rgb="FFFF0000"/>
        <rFont val="Aptos Narrow"/>
        <family val="2"/>
        <scheme val="minor"/>
      </rPr>
      <t>: Please list all agreements in the "</t>
    </r>
    <r>
      <rPr>
        <b/>
        <sz val="11"/>
        <color rgb="FFFF0000"/>
        <rFont val="Aptos Narrow"/>
        <family val="2"/>
        <scheme val="minor"/>
      </rPr>
      <t>AGREEMENTS</t>
    </r>
    <r>
      <rPr>
        <sz val="11"/>
        <color rgb="FFFF0000"/>
        <rFont val="Aptos Narrow"/>
        <family val="2"/>
        <scheme val="minor"/>
      </rPr>
      <t xml:space="preserve">" section. If there are sales needed to be reported such as distributor sales from a </t>
    </r>
    <r>
      <rPr>
        <i/>
        <sz val="11"/>
        <color rgb="FFFF0000"/>
        <rFont val="Aptos Narrow"/>
        <family val="2"/>
        <scheme val="minor"/>
      </rPr>
      <t>Distributor Advance Agreement</t>
    </r>
    <r>
      <rPr>
        <sz val="11"/>
        <color rgb="FFFF0000"/>
        <rFont val="Aptos Narrow"/>
        <family val="2"/>
        <scheme val="minor"/>
      </rPr>
      <t xml:space="preserve"> please list all sales from source in the "</t>
    </r>
    <r>
      <rPr>
        <b/>
        <sz val="11"/>
        <color rgb="FFFF0000"/>
        <rFont val="Aptos Narrow"/>
        <family val="2"/>
        <scheme val="minor"/>
      </rPr>
      <t>ADDITIONAL GROSS SALES</t>
    </r>
    <r>
      <rPr>
        <sz val="11"/>
        <color rgb="FFFF0000"/>
        <rFont val="Aptos Narrow"/>
        <family val="2"/>
        <scheme val="minor"/>
      </rPr>
      <t>" section.</t>
    </r>
  </si>
  <si>
    <t>(This is the value allocated for Use Fees to ACTRA PRS)</t>
  </si>
  <si>
    <r>
      <t xml:space="preserve">Date Submitted to ACTRA PRS </t>
    </r>
    <r>
      <rPr>
        <b/>
        <sz val="11"/>
        <color rgb="FFFF0000"/>
        <rFont val="Aptos Narrow"/>
        <family val="2"/>
        <scheme val="minor"/>
      </rPr>
      <t>(YY-MM-DD</t>
    </r>
    <r>
      <rPr>
        <sz val="11"/>
        <color rgb="FFFF0000"/>
        <rFont val="Aptos Narrow"/>
        <family val="2"/>
        <scheme val="minor"/>
      </rPr>
      <t>)</t>
    </r>
    <r>
      <rPr>
        <sz val="11"/>
        <rFont val="Aptos Narrow"/>
        <family val="2"/>
        <scheme val="minor"/>
      </rPr>
      <t>:</t>
    </r>
  </si>
  <si>
    <r>
      <t xml:space="preserve">Delivery Date (to Distributor)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</si>
  <si>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(Input "1.00" if it is in CAD)</t>
  </si>
  <si>
    <r>
      <t xml:space="preserve">Notes </t>
    </r>
    <r>
      <rPr>
        <b/>
        <sz val="11"/>
        <color rgb="FFFF0000"/>
        <rFont val="Aptos Narrow"/>
        <family val="2"/>
        <scheme val="minor"/>
      </rPr>
      <t>(Include License Period, Number of Runs, Allocation % and Amounts, Agreement Details)</t>
    </r>
    <r>
      <rPr>
        <b/>
        <sz val="11"/>
        <color theme="1"/>
        <rFont val="Aptos Narrow"/>
        <family val="2"/>
        <scheme val="minor"/>
      </rPr>
      <t>:</t>
    </r>
  </si>
  <si>
    <t>Total Sales Amount</t>
  </si>
  <si>
    <t>5% GST + 6% QST</t>
  </si>
  <si>
    <t>5% GST + 7% QST</t>
  </si>
  <si>
    <t>5% GST + 9.975% QST</t>
  </si>
  <si>
    <t>(Please enter sales in Sales Amount sheet)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</si>
</sst>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%"/>
    <numFmt numFmtId="166" formatCode="[$-F800]dddd\,\ mmmm\ dd\,\ yyyy"/>
    <numFmt numFmtId="167" formatCode="0.0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8" tint="0.39997558519241921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 val="singleAccounting"/>
      <sz val="11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i/>
      <u/>
      <sz val="9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b/>
      <sz val="12"/>
      <color theme="1" tint="0.499984740745262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34">
    <xf numFmtId="0" fontId="0" fillId="0" borderId="0" xfId="0"/>
    <xf numFmtId="0" fontId="7" fillId="3" borderId="0" xfId="3" applyFill="1"/>
    <xf numFmtId="9" fontId="7" fillId="3" borderId="0" xfId="4" applyFont="1" applyFill="1"/>
    <xf numFmtId="165" fontId="7" fillId="3" borderId="0" xfId="4" applyNumberFormat="1" applyFont="1" applyFill="1"/>
    <xf numFmtId="0" fontId="7" fillId="0" borderId="0" xfId="3"/>
    <xf numFmtId="10" fontId="7" fillId="0" borderId="0" xfId="3" applyNumberFormat="1"/>
    <xf numFmtId="9" fontId="0" fillId="3" borderId="0" xfId="4" applyFont="1" applyFill="1"/>
    <xf numFmtId="165" fontId="0" fillId="3" borderId="0" xfId="4" applyNumberFormat="1" applyFont="1" applyFill="1"/>
    <xf numFmtId="0" fontId="7" fillId="0" borderId="1" xfId="3" applyBorder="1"/>
    <xf numFmtId="0" fontId="7" fillId="4" borderId="0" xfId="3" applyFill="1"/>
    <xf numFmtId="9" fontId="0" fillId="4" borderId="0" xfId="4" applyFont="1" applyFill="1"/>
    <xf numFmtId="165" fontId="0" fillId="4" borderId="0" xfId="4" applyNumberFormat="1" applyFont="1" applyFill="1"/>
    <xf numFmtId="0" fontId="7" fillId="5" borderId="0" xfId="3" applyFill="1"/>
    <xf numFmtId="165" fontId="7" fillId="5" borderId="0" xfId="3" applyNumberFormat="1" applyFill="1"/>
    <xf numFmtId="9" fontId="7" fillId="5" borderId="0" xfId="3" applyNumberFormat="1" applyFill="1"/>
    <xf numFmtId="9" fontId="0" fillId="5" borderId="0" xfId="4" applyFont="1" applyFill="1"/>
    <xf numFmtId="165" fontId="0" fillId="5" borderId="0" xfId="4" applyNumberFormat="1" applyFont="1" applyFill="1"/>
    <xf numFmtId="0" fontId="0" fillId="6" borderId="0" xfId="0" applyFill="1"/>
    <xf numFmtId="0" fontId="0" fillId="7" borderId="0" xfId="0" applyFill="1"/>
    <xf numFmtId="0" fontId="0" fillId="8" borderId="0" xfId="0" applyFill="1"/>
    <xf numFmtId="9" fontId="0" fillId="6" borderId="0" xfId="2" applyFont="1" applyFill="1"/>
    <xf numFmtId="9" fontId="0" fillId="7" borderId="0" xfId="2" applyFont="1" applyFill="1"/>
    <xf numFmtId="9" fontId="0" fillId="8" borderId="0" xfId="2" applyFont="1" applyFill="1"/>
    <xf numFmtId="0" fontId="4" fillId="6" borderId="0" xfId="0" applyFont="1" applyFill="1"/>
    <xf numFmtId="0" fontId="0" fillId="2" borderId="0" xfId="0" applyFill="1"/>
    <xf numFmtId="0" fontId="5" fillId="2" borderId="0" xfId="0" applyFont="1" applyFill="1"/>
    <xf numFmtId="167" fontId="7" fillId="0" borderId="0" xfId="3" applyNumberFormat="1"/>
    <xf numFmtId="0" fontId="8" fillId="0" borderId="0" xfId="3" applyFont="1" applyProtection="1">
      <protection locked="0"/>
    </xf>
    <xf numFmtId="9" fontId="7" fillId="0" borderId="0" xfId="2" applyFont="1"/>
    <xf numFmtId="0" fontId="4" fillId="0" borderId="0" xfId="0" applyFont="1" applyProtection="1">
      <protection hidden="1"/>
    </xf>
    <xf numFmtId="0" fontId="3" fillId="0" borderId="0" xfId="0" applyFont="1" applyAlignment="1" applyProtection="1">
      <alignment vertical="center"/>
      <protection locked="0" hidden="1"/>
    </xf>
    <xf numFmtId="0" fontId="3" fillId="0" borderId="0" xfId="0" applyFont="1" applyAlignment="1" applyProtection="1">
      <alignment horizontal="left" vertical="center"/>
      <protection locked="0" hidden="1"/>
    </xf>
    <xf numFmtId="166" fontId="3" fillId="0" borderId="0" xfId="0" applyNumberFormat="1" applyFont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left" vertical="center"/>
      <protection locked="0" hidden="1"/>
    </xf>
    <xf numFmtId="44" fontId="3" fillId="0" borderId="0" xfId="0" applyNumberFormat="1" applyFont="1" applyAlignment="1" applyProtection="1">
      <alignment horizontal="left" vertical="center"/>
      <protection locked="0" hidden="1"/>
    </xf>
    <xf numFmtId="44" fontId="3" fillId="0" borderId="0" xfId="0" applyNumberFormat="1" applyFont="1" applyProtection="1">
      <protection locked="0" hidden="1"/>
    </xf>
    <xf numFmtId="10" fontId="3" fillId="0" borderId="0" xfId="2" applyNumberFormat="1" applyFont="1" applyFill="1" applyBorder="1" applyProtection="1">
      <protection locked="0" hidden="1"/>
    </xf>
    <xf numFmtId="166" fontId="3" fillId="0" borderId="0" xfId="0" applyNumberFormat="1" applyFont="1" applyProtection="1">
      <protection locked="0"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0" fillId="0" borderId="0" xfId="0" applyFont="1" applyAlignment="1" applyProtection="1">
      <alignment horizontal="left" vertical="top"/>
      <protection hidden="1"/>
    </xf>
    <xf numFmtId="9" fontId="0" fillId="0" borderId="0" xfId="2" applyFont="1" applyFill="1" applyAlignment="1" applyProtection="1">
      <alignment horizontal="left" vertical="center"/>
      <protection hidden="1"/>
    </xf>
    <xf numFmtId="0" fontId="13" fillId="0" borderId="0" xfId="0" applyFont="1" applyProtection="1">
      <protection hidden="1"/>
    </xf>
    <xf numFmtId="44" fontId="3" fillId="0" borderId="0" xfId="0" applyNumberFormat="1" applyFont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5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6" fillId="0" borderId="0" xfId="0" applyFont="1" applyAlignment="1" applyProtection="1">
      <alignment vertical="top"/>
      <protection hidden="1"/>
    </xf>
    <xf numFmtId="44" fontId="2" fillId="0" borderId="0" xfId="0" applyNumberFormat="1" applyFont="1" applyProtection="1">
      <protection hidden="1"/>
    </xf>
    <xf numFmtId="44" fontId="0" fillId="0" borderId="0" xfId="0" applyNumberFormat="1" applyProtection="1">
      <protection hidden="1"/>
    </xf>
    <xf numFmtId="0" fontId="3" fillId="0" borderId="6" xfId="0" applyFont="1" applyBorder="1" applyProtection="1">
      <protection hidden="1"/>
    </xf>
    <xf numFmtId="0" fontId="13" fillId="0" borderId="0" xfId="0" applyFont="1" applyAlignment="1" applyProtection="1">
      <alignment horizontal="left"/>
      <protection hidden="1"/>
    </xf>
    <xf numFmtId="0" fontId="15" fillId="0" borderId="0" xfId="0" applyFont="1" applyProtection="1">
      <protection hidden="1"/>
    </xf>
    <xf numFmtId="10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hidden="1"/>
    </xf>
    <xf numFmtId="1" fontId="3" fillId="0" borderId="0" xfId="0" applyNumberFormat="1" applyFont="1" applyProtection="1">
      <protection hidden="1"/>
    </xf>
    <xf numFmtId="0" fontId="12" fillId="0" borderId="0" xfId="0" applyFont="1" applyAlignment="1" applyProtection="1">
      <alignment vertical="top"/>
      <protection hidden="1"/>
    </xf>
    <xf numFmtId="44" fontId="0" fillId="0" borderId="0" xfId="0" applyNumberForma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vertical="top"/>
      <protection hidden="1"/>
    </xf>
    <xf numFmtId="0" fontId="19" fillId="0" borderId="0" xfId="5" applyFont="1" applyBorder="1" applyAlignment="1" applyProtection="1">
      <alignment vertical="top"/>
      <protection locked="0" hidden="1"/>
    </xf>
    <xf numFmtId="0" fontId="18" fillId="0" borderId="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wrapText="1"/>
    </xf>
    <xf numFmtId="0" fontId="0" fillId="0" borderId="0" xfId="0" applyAlignment="1" applyProtection="1">
      <alignment horizontal="center" wrapText="1"/>
      <protection hidden="1"/>
    </xf>
    <xf numFmtId="166" fontId="0" fillId="0" borderId="0" xfId="0" applyNumberFormat="1" applyAlignment="1" applyProtection="1">
      <alignment horizontal="center" wrapText="1"/>
      <protection hidden="1"/>
    </xf>
    <xf numFmtId="43" fontId="0" fillId="0" borderId="1" xfId="1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43" fontId="0" fillId="0" borderId="17" xfId="1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wrapText="1"/>
    </xf>
    <xf numFmtId="0" fontId="5" fillId="0" borderId="8" xfId="0" applyFont="1" applyBorder="1" applyAlignment="1">
      <alignment horizontal="right" vertical="center" wrapText="1"/>
    </xf>
    <xf numFmtId="44" fontId="17" fillId="0" borderId="8" xfId="0" applyNumberFormat="1" applyFont="1" applyBorder="1" applyAlignment="1" applyProtection="1">
      <alignment vertical="center" wrapText="1"/>
      <protection hidden="1"/>
    </xf>
    <xf numFmtId="0" fontId="0" fillId="0" borderId="9" xfId="0" applyBorder="1" applyAlignment="1">
      <alignment wrapText="1"/>
    </xf>
    <xf numFmtId="0" fontId="4" fillId="0" borderId="8" xfId="0" applyFont="1" applyBorder="1" applyAlignment="1">
      <alignment horizontal="right" wrapText="1"/>
    </xf>
    <xf numFmtId="44" fontId="0" fillId="0" borderId="8" xfId="0" applyNumberFormat="1" applyBorder="1" applyAlignment="1">
      <alignment wrapText="1"/>
    </xf>
    <xf numFmtId="44" fontId="0" fillId="0" borderId="9" xfId="0" applyNumberFormat="1" applyBorder="1" applyAlignment="1">
      <alignment wrapText="1"/>
    </xf>
    <xf numFmtId="44" fontId="0" fillId="0" borderId="1" xfId="0" applyNumberFormat="1" applyBorder="1" applyAlignment="1">
      <alignment wrapText="1"/>
    </xf>
    <xf numFmtId="44" fontId="0" fillId="0" borderId="10" xfId="0" applyNumberFormat="1" applyBorder="1" applyAlignment="1">
      <alignment wrapText="1"/>
    </xf>
    <xf numFmtId="164" fontId="0" fillId="0" borderId="1" xfId="6" applyFont="1" applyBorder="1" applyAlignment="1" applyProtection="1">
      <alignment horizontal="center" vertical="center" wrapText="1"/>
      <protection locked="0"/>
    </xf>
    <xf numFmtId="164" fontId="0" fillId="0" borderId="17" xfId="6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43" fontId="0" fillId="0" borderId="1" xfId="1" applyFont="1" applyFill="1" applyBorder="1" applyAlignment="1" applyProtection="1">
      <alignment wrapText="1"/>
      <protection locked="0"/>
    </xf>
    <xf numFmtId="2" fontId="0" fillId="0" borderId="1" xfId="0" applyNumberFormat="1" applyBorder="1" applyAlignment="1" applyProtection="1">
      <alignment wrapText="1"/>
      <protection locked="0"/>
    </xf>
    <xf numFmtId="44" fontId="0" fillId="0" borderId="1" xfId="0" applyNumberFormat="1" applyBorder="1" applyAlignment="1" applyProtection="1">
      <alignment wrapText="1"/>
      <protection locked="0"/>
    </xf>
    <xf numFmtId="0" fontId="24" fillId="0" borderId="0" xfId="0" applyFont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9" fontId="0" fillId="0" borderId="0" xfId="2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1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</cellXfs>
  <cellStyles count="7">
    <cellStyle name="Comma" xfId="1" builtinId="3"/>
    <cellStyle name="Currency" xfId="6" builtinId="4"/>
    <cellStyle name="Hyperlink" xfId="5" builtinId="8"/>
    <cellStyle name="Normal" xfId="0" builtinId="0"/>
    <cellStyle name="Normal 2" xfId="3" xr:uid="{F793EC6B-C397-4596-815A-AD54803C79B9}"/>
    <cellStyle name="Percent" xfId="2" builtinId="5"/>
    <cellStyle name="Percent 2" xfId="4" xr:uid="{4FD868A3-CF3B-4C10-A45E-45A19CFFE902}"/>
  </cellStyles>
  <dxfs count="66"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b/>
        <i val="0"/>
        <strike val="0"/>
        <color auto="1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0.0%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0.0%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alignment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A45736-5F3D-436B-93D5-CAE82A800623}" name="Table5" displayName="Table5" ref="B10:G19" headerRowCount="0" totalsRowShown="0" headerRowDxfId="65" dataDxfId="63" headerRowBorderDxfId="64" tableBorderDxfId="62" totalsRowBorderDxfId="61">
  <tableColumns count="6">
    <tableColumn id="1" xr3:uid="{7A0E1F8E-FCC7-46AC-BDEA-05E36E0189D5}" name="Column1" headerRowDxfId="60" dataDxfId="59"/>
    <tableColumn id="2" xr3:uid="{850EEA6C-9CA4-4BDA-A356-618D2E3803D8}" name="Column2" headerRowDxfId="58" dataDxfId="57"/>
    <tableColumn id="3" xr3:uid="{E108C951-AB57-4E1C-908D-3F110D7AC7B7}" name="Column3" headerRowDxfId="56" dataDxfId="55"/>
    <tableColumn id="4" xr3:uid="{252E20A9-919A-4E29-AAF8-BDCC09C67962}" name="Column4" headerRowDxfId="54" dataDxfId="53" headerRowCellStyle="Comma" dataCellStyle="Comma"/>
    <tableColumn id="5" xr3:uid="{CCA0EED3-CA7F-4E6F-A189-FD23DD7E072F}" name="Column5" headerRowDxfId="52" dataDxfId="51" headerRowCellStyle="Comma" dataCellStyle="Currency"/>
    <tableColumn id="6" xr3:uid="{24F11ED1-214D-4DB8-9104-D03A0F247900}" name="Column6" headerRowDxfId="50" dataDxfId="49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6037E9-F0D7-4488-9142-575852B8E681}" name="Table6" displayName="Table6" ref="B29:K62" headerRowCount="0" totalsRowShown="0" headerRowDxfId="48" dataDxfId="46" headerRowBorderDxfId="47" tableBorderDxfId="45" totalsRowBorderDxfId="44">
  <tableColumns count="10">
    <tableColumn id="1" xr3:uid="{EA091CDF-BC6F-4230-8F64-267D8E51B7D6}" name="Column1" headerRowDxfId="43" dataDxfId="42"/>
    <tableColumn id="2" xr3:uid="{D65192E4-BFF3-41B7-B98C-90FA0D6B64A2}" name="Column2" headerRowDxfId="41" dataDxfId="40"/>
    <tableColumn id="3" xr3:uid="{8D2C1EA2-9635-461C-A1C6-5E1A1C2C2D50}" name="Column3" headerRowDxfId="39" dataDxfId="38"/>
    <tableColumn id="4" xr3:uid="{2FC276F1-58CF-4223-B6EF-CA227898710B}" name="Column4" headerRowDxfId="37" dataDxfId="36" headerRowCellStyle="Comma" dataCellStyle="Comma"/>
    <tableColumn id="5" xr3:uid="{85819B40-5CBF-4CCF-BAEE-DDEB1BA1491C}" name="Column5" headerRowDxfId="35" dataDxfId="34" headerRowCellStyle="Comma" dataCellStyle="Comma"/>
    <tableColumn id="6" xr3:uid="{51A0CE7C-69B5-4890-BC47-A595A43E03C0}" name="Column6" headerRowDxfId="33" dataDxfId="32"/>
    <tableColumn id="7" xr3:uid="{BE9D0145-DCDE-4B84-8B3B-5A51C81D6229}" name="Column7" headerRowDxfId="31" dataDxfId="30"/>
    <tableColumn id="8" xr3:uid="{EB2B3D0E-3FFD-4D35-8F3D-5603A068E9BA}" name="Column8" headerRowDxfId="29" dataDxfId="28"/>
    <tableColumn id="9" xr3:uid="{43655A47-0332-4654-9623-985DEF349144}" name="Column9" headerRowDxfId="27" dataDxfId="26">
      <calculatedColumnFormula>'Sales Amount'!$F29*'Sales Amount'!$H29</calculatedColumnFormula>
    </tableColumn>
    <tableColumn id="10" xr3:uid="{06324381-218F-4637-B214-615738371C45}" name="Column10" headerRowDxfId="25" dataDxfId="24">
      <calculatedColumnFormula>Table6[[#This Row],[Column8]]+Table6[[#This Row],[Column9]]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A0FBAA-F3B0-468A-A78E-F8C7D00D4128}" name="DGRIPA" displayName="DGRIPA" ref="A1:C23" totalsRowShown="0">
  <autoFilter ref="A1:C23" xr:uid="{95580F94-A302-4474-91A4-3C27A0BB4DBB}"/>
  <tableColumns count="3">
    <tableColumn id="1" xr3:uid="{6A169614-4C80-43F5-89D1-1F3AF02E629A}" name="IPATerm" dataDxfId="23"/>
    <tableColumn id="2" xr3:uid="{A779F5EC-80A6-4D3F-9761-344D9A3021FF}" name="UseFee" dataDxfId="22" dataCellStyle="Percent"/>
    <tableColumn id="3" xr3:uid="{AA081C1D-35B8-41F8-A253-21449280A359}" name="DGR" dataDxfId="21" dataCellStyle="Percen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34B4E9-859D-4D1C-8577-6C6375D94BE3}" name="DGRIPA3" displayName="DGRIPA3" ref="A1:C73" totalsRowShown="0">
  <autoFilter ref="A1:C73" xr:uid="{95580F94-A302-4474-91A4-3C27A0BB4DBB}"/>
  <tableColumns count="3">
    <tableColumn id="1" xr3:uid="{3FED12A1-8A61-49B0-ADE0-AB210D9DFE4B}" name="IPATerm" dataDxfId="20"/>
    <tableColumn id="2" xr3:uid="{917DAEED-A259-4C05-A039-DEB2CC0121E6}" name="UseFee" dataDxfId="19" dataCellStyle="Percent"/>
    <tableColumn id="3" xr3:uid="{CFF0E7F8-30C8-4172-9D21-DD333FE89B60}" name="DGR" dataDxfId="18" dataCellStyle="Per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kofcanada.ca/rates/banking-and-financial-statistics/posted-interest-rates-offered-by-chartered-bank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F01EA-5367-48FC-8106-2F01CF354063}">
  <sheetPr>
    <pageSetUpPr fitToPage="1"/>
  </sheetPr>
  <dimension ref="B2:O49"/>
  <sheetViews>
    <sheetView showGridLines="0" tabSelected="1" zoomScale="90" zoomScaleNormal="90" workbookViewId="0">
      <selection activeCell="D5" sqref="D5"/>
    </sheetView>
  </sheetViews>
  <sheetFormatPr defaultColWidth="9.140625" defaultRowHeight="15" x14ac:dyDescent="0.25"/>
  <cols>
    <col min="1" max="1" width="9.140625" style="38"/>
    <col min="2" max="2" width="2.5703125" style="38" bestFit="1" customWidth="1"/>
    <col min="3" max="3" width="37.7109375" style="38" bestFit="1" customWidth="1"/>
    <col min="4" max="4" width="44.28515625" style="38" bestFit="1" customWidth="1"/>
    <col min="5" max="5" width="15.42578125" style="38" customWidth="1"/>
    <col min="6" max="6" width="9" style="38" customWidth="1"/>
    <col min="7" max="7" width="47.140625" style="38" bestFit="1" customWidth="1"/>
    <col min="8" max="10" width="20.140625" style="38" customWidth="1"/>
    <col min="11" max="11" width="21" style="38" customWidth="1"/>
    <col min="12" max="16384" width="9.140625" style="38"/>
  </cols>
  <sheetData>
    <row r="2" spans="2:15" x14ac:dyDescent="0.25">
      <c r="C2" s="29" t="s">
        <v>0</v>
      </c>
      <c r="H2" s="104"/>
      <c r="I2" s="105"/>
      <c r="J2" s="105"/>
    </row>
    <row r="3" spans="2:15" x14ac:dyDescent="0.25">
      <c r="C3" s="106" t="s">
        <v>1</v>
      </c>
      <c r="D3" s="106"/>
      <c r="E3" s="29"/>
      <c r="F3" s="29"/>
      <c r="G3" s="29"/>
      <c r="H3" s="105"/>
      <c r="I3" s="105"/>
      <c r="J3" s="105"/>
      <c r="L3" s="29"/>
      <c r="M3" s="29"/>
      <c r="N3" s="29"/>
    </row>
    <row r="5" spans="2:15" x14ac:dyDescent="0.25">
      <c r="C5" s="29" t="s">
        <v>2</v>
      </c>
      <c r="D5" s="30"/>
      <c r="E5" s="40"/>
    </row>
    <row r="6" spans="2:15" x14ac:dyDescent="0.25">
      <c r="C6" s="29"/>
    </row>
    <row r="7" spans="2:15" ht="23.25" customHeight="1" x14ac:dyDescent="0.25">
      <c r="C7" s="41" t="s">
        <v>3</v>
      </c>
      <c r="D7" s="31"/>
      <c r="G7" s="42" t="s">
        <v>174</v>
      </c>
      <c r="H7" s="32"/>
      <c r="I7" s="43"/>
      <c r="J7" s="43"/>
      <c r="L7" s="43"/>
      <c r="M7" s="43"/>
      <c r="N7" s="43"/>
    </row>
    <row r="8" spans="2:15" ht="23.25" customHeight="1" x14ac:dyDescent="0.25">
      <c r="C8" s="41" t="s">
        <v>4</v>
      </c>
      <c r="D8" s="31"/>
      <c r="G8" s="42" t="s">
        <v>126</v>
      </c>
      <c r="H8" s="33"/>
      <c r="I8" s="43"/>
      <c r="J8" s="43"/>
      <c r="L8" s="43"/>
      <c r="M8" s="43"/>
      <c r="N8" s="43"/>
    </row>
    <row r="9" spans="2:15" ht="23.25" customHeight="1" x14ac:dyDescent="0.25">
      <c r="C9" s="41" t="s">
        <v>210</v>
      </c>
      <c r="D9" s="32"/>
      <c r="G9" s="42" t="s">
        <v>127</v>
      </c>
      <c r="H9" s="33"/>
      <c r="I9" s="44" t="str">
        <f>IFERROR(_xlfn.XLOOKUP(H9, 'Delcared Use_HST'!A32:A39, 'Delcared Use_HST'!B32:B39), "")</f>
        <v/>
      </c>
      <c r="J9" s="44"/>
      <c r="L9" s="43"/>
      <c r="M9" s="43"/>
      <c r="N9" s="43"/>
    </row>
    <row r="10" spans="2:15" ht="23.25" customHeight="1" x14ac:dyDescent="0.25">
      <c r="C10" s="41" t="s">
        <v>125</v>
      </c>
      <c r="D10" s="33"/>
      <c r="E10" s="107" t="str" cm="1">
        <f t="array" aca="1" ref="E10" ca="1">IF(ISNA(MATCH(D10, INDIRECT(_xlfn.SWITCH(D5,
    "1995-1998", "Green",
    "1999-2001", "Green",
    "2002-2003", "Green",
    "2004-2006", "Green",
    "2007-2009", "Pink",
    "2010-2012", "Pink",
    "2013-2015", "Pink",
    "2016-2018", "Blue",
    "2019-2021", "Blue",
    "2022-2024", "Blue")), 0)), "Option invalid, select correct IPA Term", "")</f>
        <v>Option invalid, select correct IPA Term</v>
      </c>
      <c r="F10" s="107"/>
      <c r="G10" s="42" t="s">
        <v>6</v>
      </c>
      <c r="H10" s="108" t="str">
        <f>IFERROR(INDEX(Reference!E:E, MATCH(D5 &amp; "-" &amp; D10, Reference!D:D, 0)), "ERROR. Please select the correct IPA Term and Option. No match.")</f>
        <v>ERROR. Please select the correct IPA Term and Option. No match.</v>
      </c>
      <c r="I10" s="108"/>
      <c r="J10" s="108"/>
      <c r="L10" s="45"/>
      <c r="M10" s="45"/>
      <c r="N10" s="45"/>
    </row>
    <row r="11" spans="2:15" ht="23.25" customHeight="1" x14ac:dyDescent="0.25">
      <c r="C11" s="41" t="s">
        <v>5</v>
      </c>
      <c r="D11" s="34"/>
    </row>
    <row r="12" spans="2:15" x14ac:dyDescent="0.25">
      <c r="C12" s="46" t="s">
        <v>194</v>
      </c>
      <c r="D12" s="35"/>
    </row>
    <row r="13" spans="2:15" ht="15.75" thickBot="1" x14ac:dyDescent="0.3">
      <c r="C13" s="41"/>
    </row>
    <row r="14" spans="2:15" x14ac:dyDescent="0.25">
      <c r="B14" s="48"/>
      <c r="C14" s="49"/>
      <c r="D14" s="49"/>
      <c r="E14" s="49"/>
      <c r="F14" s="49"/>
      <c r="G14" s="49"/>
      <c r="H14" s="49"/>
      <c r="I14" s="49"/>
      <c r="J14" s="49"/>
      <c r="K14" s="50"/>
      <c r="L14" s="51"/>
      <c r="M14" s="51"/>
      <c r="N14" s="51"/>
      <c r="O14" s="51"/>
    </row>
    <row r="15" spans="2:15" x14ac:dyDescent="0.25">
      <c r="B15" s="52"/>
      <c r="C15" s="109" t="s">
        <v>9</v>
      </c>
      <c r="D15" s="109"/>
      <c r="E15" s="109"/>
      <c r="F15" s="109"/>
      <c r="G15" s="109"/>
      <c r="H15" s="109"/>
      <c r="I15" s="109"/>
      <c r="J15" s="109"/>
      <c r="K15" s="110"/>
    </row>
    <row r="16" spans="2:15" x14ac:dyDescent="0.25">
      <c r="B16" s="52"/>
      <c r="K16" s="53"/>
    </row>
    <row r="17" spans="2:11" x14ac:dyDescent="0.25">
      <c r="B17" s="52"/>
      <c r="C17" s="29" t="s">
        <v>10</v>
      </c>
      <c r="D17" s="47" t="str">
        <f>IFERROR(-D11/H10,"")</f>
        <v/>
      </c>
      <c r="G17" s="29" t="s">
        <v>12</v>
      </c>
      <c r="K17" s="53"/>
    </row>
    <row r="18" spans="2:11" x14ac:dyDescent="0.25">
      <c r="B18" s="52"/>
      <c r="C18" s="29" t="s">
        <v>11</v>
      </c>
      <c r="G18" s="69" t="s">
        <v>13</v>
      </c>
      <c r="K18" s="53"/>
    </row>
    <row r="19" spans="2:11" x14ac:dyDescent="0.25">
      <c r="B19" s="52"/>
      <c r="C19" s="69" t="s">
        <v>217</v>
      </c>
      <c r="K19" s="53"/>
    </row>
    <row r="20" spans="2:11" x14ac:dyDescent="0.25">
      <c r="B20" s="52"/>
      <c r="D20" s="29" t="s">
        <v>181</v>
      </c>
      <c r="E20" s="29"/>
      <c r="G20" s="29" t="s">
        <v>128</v>
      </c>
      <c r="H20" s="55">
        <f>IFERROR(-D11,"")</f>
        <v>0</v>
      </c>
      <c r="I20" s="55"/>
      <c r="K20" s="53"/>
    </row>
    <row r="21" spans="2:11" x14ac:dyDescent="0.25">
      <c r="B21" s="52"/>
      <c r="C21" s="39" t="s">
        <v>197</v>
      </c>
      <c r="D21" s="47">
        <f>'Sales Amount'!F20</f>
        <v>0</v>
      </c>
      <c r="G21" s="69" t="s">
        <v>202</v>
      </c>
      <c r="H21" s="56" t="str">
        <f>IFERROR(SUM(D21*$H$10), "")</f>
        <v/>
      </c>
      <c r="I21" s="56"/>
      <c r="K21" s="53"/>
    </row>
    <row r="22" spans="2:11" x14ac:dyDescent="0.25">
      <c r="B22" s="52"/>
      <c r="C22" s="39" t="s">
        <v>201</v>
      </c>
      <c r="D22" s="47">
        <f>'Sales Amount'!K63</f>
        <v>0</v>
      </c>
      <c r="G22" s="69" t="s">
        <v>203</v>
      </c>
      <c r="H22" s="56" t="str">
        <f>IFERROR(SUM(D22*$H$10), "")</f>
        <v/>
      </c>
      <c r="I22" s="56"/>
      <c r="K22" s="53"/>
    </row>
    <row r="23" spans="2:11" x14ac:dyDescent="0.25">
      <c r="B23" s="52"/>
      <c r="G23" s="56" t="str">
        <f>IFERROR(SUM(#REF!*$H$10), "")</f>
        <v/>
      </c>
      <c r="H23" s="56"/>
      <c r="I23" s="56"/>
      <c r="K23" s="53"/>
    </row>
    <row r="24" spans="2:11" x14ac:dyDescent="0.25">
      <c r="B24" s="52"/>
      <c r="C24" s="29" t="s">
        <v>204</v>
      </c>
      <c r="D24" s="47">
        <f>SUBTOTAL(9,D17:D22)</f>
        <v>0</v>
      </c>
      <c r="E24" s="56"/>
      <c r="G24" s="29" t="s">
        <v>14</v>
      </c>
      <c r="H24" s="56">
        <f>ROUND(SUM(H20:H22),2)</f>
        <v>0</v>
      </c>
      <c r="I24" s="56"/>
      <c r="K24" s="53"/>
    </row>
    <row r="25" spans="2:11" x14ac:dyDescent="0.25">
      <c r="B25" s="52"/>
      <c r="G25" s="56"/>
      <c r="H25" s="56"/>
      <c r="I25" s="56"/>
      <c r="K25" s="53"/>
    </row>
    <row r="26" spans="2:11" x14ac:dyDescent="0.25">
      <c r="B26" s="52"/>
      <c r="D26" s="56"/>
      <c r="G26" s="29" t="s">
        <v>15</v>
      </c>
      <c r="H26" s="56">
        <f>IF(H24 &lt;= 0, 0, ROUND(SUM(H24 * 12%), 2))</f>
        <v>0</v>
      </c>
      <c r="J26" s="40"/>
      <c r="K26" s="53"/>
    </row>
    <row r="27" spans="2:11" x14ac:dyDescent="0.25">
      <c r="B27" s="52"/>
      <c r="G27" s="29"/>
      <c r="J27" s="40"/>
      <c r="K27" s="57"/>
    </row>
    <row r="28" spans="2:11" x14ac:dyDescent="0.25">
      <c r="B28" s="52"/>
      <c r="C28" s="58" t="s">
        <v>170</v>
      </c>
      <c r="D28" s="58"/>
      <c r="G28" s="29" t="s">
        <v>16</v>
      </c>
      <c r="H28" s="56">
        <f>IF(OR(H24 &lt;= 0, H26 &lt;= 0), 0, ROUND(SUM(H24, H26) * 1%, 2))</f>
        <v>0</v>
      </c>
      <c r="J28" s="40"/>
      <c r="K28" s="57"/>
    </row>
    <row r="29" spans="2:11" x14ac:dyDescent="0.25">
      <c r="B29" s="52"/>
      <c r="C29" s="46" t="s">
        <v>175</v>
      </c>
      <c r="D29" s="36"/>
      <c r="E29" s="59"/>
      <c r="G29" s="69" t="s">
        <v>17</v>
      </c>
      <c r="J29" s="40"/>
      <c r="K29" s="57"/>
    </row>
    <row r="30" spans="2:11" x14ac:dyDescent="0.25">
      <c r="B30" s="52"/>
      <c r="C30" s="70" t="s">
        <v>169</v>
      </c>
      <c r="D30" s="40"/>
      <c r="J30" s="40"/>
      <c r="K30" s="57"/>
    </row>
    <row r="31" spans="2:11" x14ac:dyDescent="0.25">
      <c r="B31" s="52"/>
      <c r="C31" s="46" t="s">
        <v>176</v>
      </c>
      <c r="D31" s="60" t="str">
        <f>IF(D29="", "", D29+3%)</f>
        <v/>
      </c>
      <c r="G31" s="29" t="s">
        <v>18</v>
      </c>
      <c r="H31" s="56">
        <f>IF(H24&lt;=0, 0, ROUND(SUM(H24,H26,H28),2))</f>
        <v>0</v>
      </c>
      <c r="K31" s="57"/>
    </row>
    <row r="32" spans="2:11" x14ac:dyDescent="0.25">
      <c r="B32" s="52"/>
      <c r="C32" s="40" t="s">
        <v>177</v>
      </c>
      <c r="D32" s="61" t="str">
        <f>IF(H7="", "", H7+60)</f>
        <v/>
      </c>
      <c r="E32" s="59"/>
      <c r="G32" s="29" t="s">
        <v>184</v>
      </c>
      <c r="H32" s="35"/>
      <c r="K32" s="57"/>
    </row>
    <row r="33" spans="2:11" x14ac:dyDescent="0.25">
      <c r="B33" s="52"/>
      <c r="C33" s="40" t="s">
        <v>209</v>
      </c>
      <c r="D33" s="37"/>
      <c r="E33" s="59"/>
      <c r="G33" s="29" t="str">
        <f>IFERROR(_xlfn.XLOOKUP(H8, 'Delcared Use_HST'!A3:A16, 'Delcared Use_HST'!E3:E16), "Please choose 'Tax Territory'")</f>
        <v>Please choose 'Tax Territory'</v>
      </c>
      <c r="H33" s="56">
        <f>IFERROR((H31-H32) * _xlfn.XLOOKUP(H8,'Delcared Use_HST'!A3:A15,'Delcared Use_HST'!B3:B15), 0)</f>
        <v>0</v>
      </c>
      <c r="K33" s="57"/>
    </row>
    <row r="34" spans="2:11" x14ac:dyDescent="0.25">
      <c r="B34" s="52"/>
      <c r="C34" s="38" t="s">
        <v>171</v>
      </c>
      <c r="D34" s="62" t="str">
        <f>IFERROR(DATEDIF(D32,D33,"m")," ")</f>
        <v xml:space="preserve"> </v>
      </c>
      <c r="E34" s="59"/>
      <c r="G34" s="54" t="str">
        <f>IF(ISBLANK(H8), "", IFERROR(_xlfn.XLOOKUP(H8, 'Delcared Use_HST'!A3:A16, 'Delcared Use_HST'!G3:G16), ""))</f>
        <v/>
      </c>
      <c r="H34" s="56"/>
      <c r="K34" s="57"/>
    </row>
    <row r="35" spans="2:11" x14ac:dyDescent="0.25">
      <c r="B35" s="52"/>
      <c r="C35" s="40"/>
      <c r="D35" s="62"/>
      <c r="E35" s="59"/>
      <c r="G35" s="63" t="s">
        <v>172</v>
      </c>
      <c r="H35" s="56">
        <f>IFERROR(IF(H24&lt;=0, 0, (H31*D31)*(D34/12)),0)</f>
        <v>0</v>
      </c>
      <c r="K35" s="57"/>
    </row>
    <row r="36" spans="2:11" x14ac:dyDescent="0.25">
      <c r="B36" s="52"/>
      <c r="K36" s="57"/>
    </row>
    <row r="37" spans="2:11" x14ac:dyDescent="0.25">
      <c r="B37" s="52"/>
      <c r="G37" s="51" t="s">
        <v>19</v>
      </c>
      <c r="H37" s="56">
        <f>H33+H35+H31-H32</f>
        <v>0</v>
      </c>
      <c r="I37" s="64" t="s">
        <v>173</v>
      </c>
      <c r="J37" s="54" t="str">
        <f>IF(I37="", "Kindly indicate USD/CAD", "")</f>
        <v/>
      </c>
      <c r="K37" s="57"/>
    </row>
    <row r="38" spans="2:11" ht="15.75" thickBot="1" x14ac:dyDescent="0.3">
      <c r="B38" s="65"/>
      <c r="C38" s="66"/>
      <c r="D38" s="66"/>
      <c r="E38" s="66"/>
      <c r="F38" s="66"/>
      <c r="G38" s="66"/>
      <c r="H38" s="66"/>
      <c r="I38" s="66"/>
      <c r="J38" s="66"/>
      <c r="K38" s="67"/>
    </row>
    <row r="49" spans="5:5" x14ac:dyDescent="0.25">
      <c r="E49" s="68"/>
    </row>
  </sheetData>
  <sheetProtection algorithmName="SHA-512" hashValue="Z6BDbkjtcSF8GACqr6roET45EzxGSFrMVngaVPGkImFJb5ULUzGgC7gq5qQVdQ484qfEYPsw/bz/xVDbqDMVNQ==" saltValue="xOqAxgL8f6VjM0ROB0saPw==" spinCount="100000" sheet="1" selectLockedCells="1"/>
  <mergeCells count="5">
    <mergeCell ref="H2:J3"/>
    <mergeCell ref="C3:D3"/>
    <mergeCell ref="E10:F10"/>
    <mergeCell ref="H10:J10"/>
    <mergeCell ref="C15:K15"/>
  </mergeCells>
  <conditionalFormatting sqref="D5">
    <cfRule type="expression" dxfId="17" priority="29">
      <formula>ISBLANK(D5)</formula>
    </cfRule>
  </conditionalFormatting>
  <conditionalFormatting sqref="D7:D10">
    <cfRule type="expression" dxfId="16" priority="24">
      <formula>ISBLANK(D7)</formula>
    </cfRule>
  </conditionalFormatting>
  <conditionalFormatting sqref="D10">
    <cfRule type="expression" dxfId="15" priority="30">
      <formula>islank(D10)</formula>
    </cfRule>
    <cfRule type="expression" dxfId="14" priority="39">
      <formula>ISNA(MATCH(D10, INDIRECT(_xlfn.SWITCH(D5,     "1995-1998", "Green",     "1999-2001", "Green",     "2002-2003", "Green",     "2004-2006", "Green",     "2007-2009", "Pink",     "2010-2012", "Pink",     "2013-2015", "Pink",     "2016-2018", "Blue",     "2019-2021", "Blue",     "2022-2024", "Blue")), 0))</formula>
    </cfRule>
  </conditionalFormatting>
  <conditionalFormatting sqref="D11">
    <cfRule type="expression" dxfId="13" priority="22">
      <formula>AND(ISNUMBER(SEARCH("advance", D10)), D11="")</formula>
    </cfRule>
  </conditionalFormatting>
  <conditionalFormatting sqref="D12">
    <cfRule type="expression" dxfId="12" priority="17">
      <formula>D12=""</formula>
    </cfRule>
  </conditionalFormatting>
  <conditionalFormatting sqref="D17 H20:H22 G23:H25 H31:H35">
    <cfRule type="cellIs" dxfId="11" priority="12" operator="lessThanOrEqual">
      <formula>0</formula>
    </cfRule>
  </conditionalFormatting>
  <conditionalFormatting sqref="D21:D22">
    <cfRule type="cellIs" dxfId="10" priority="13" operator="lessThanOrEqual">
      <formula>0</formula>
    </cfRule>
  </conditionalFormatting>
  <conditionalFormatting sqref="D24">
    <cfRule type="cellIs" dxfId="9" priority="20" operator="lessThanOrEqual">
      <formula>0</formula>
    </cfRule>
  </conditionalFormatting>
  <conditionalFormatting sqref="D29">
    <cfRule type="expression" dxfId="8" priority="15">
      <formula>$D$29=""</formula>
    </cfRule>
    <cfRule type="expression" dxfId="7" priority="19">
      <formula>ISBLANK(D29)</formula>
    </cfRule>
  </conditionalFormatting>
  <conditionalFormatting sqref="D33">
    <cfRule type="expression" dxfId="6" priority="14">
      <formula>$D$33=""</formula>
    </cfRule>
  </conditionalFormatting>
  <conditionalFormatting sqref="H7:H9">
    <cfRule type="expression" dxfId="5" priority="26">
      <formula>ISBLANK(H7)</formula>
    </cfRule>
  </conditionalFormatting>
  <conditionalFormatting sqref="H10">
    <cfRule type="expression" dxfId="4" priority="38">
      <formula>H10="ERROR. Please select the correct IPA Term and Option. No match."</formula>
    </cfRule>
  </conditionalFormatting>
  <conditionalFormatting sqref="H26 H28 H37">
    <cfRule type="cellIs" dxfId="3" priority="21" operator="lessThanOrEqual">
      <formula>0</formula>
    </cfRule>
  </conditionalFormatting>
  <conditionalFormatting sqref="H32">
    <cfRule type="expression" dxfId="2" priority="10">
      <formula>OR(H24&lt;=0, OR(H32=0, H32=""))</formula>
    </cfRule>
  </conditionalFormatting>
  <conditionalFormatting sqref="H2:J3">
    <cfRule type="expression" dxfId="1" priority="1" stopIfTrue="1">
      <formula>ISBLANK(H2)</formula>
    </cfRule>
  </conditionalFormatting>
  <conditionalFormatting sqref="I37">
    <cfRule type="expression" dxfId="0" priority="23">
      <formula>ISBLANK($I$37)</formula>
    </cfRule>
  </conditionalFormatting>
  <dataValidations count="10">
    <dataValidation type="list" allowBlank="1" showInputMessage="1" showErrorMessage="1" prompt="Please enter/elect information in the YELLOW highlighted fields and Sales Amount sheet." sqref="D5" xr:uid="{F8409579-69FF-42C1-8BAD-C1BBC911CB3B}">
      <formula1>IPATermList</formula1>
    </dataValidation>
    <dataValidation type="list" allowBlank="1" showInputMessage="1" showErrorMessage="1" sqref="D10" xr:uid="{51FE0D26-0A58-418A-840C-57CD252C1AEA}">
      <formula1>INDIRECT(_xlfn.SWITCH(D5,"1995-1998", "Green","1999-2001", "Green","2002-2003", "Green","2004-2006", "Green","2007-2009", "Pink","2010-2012", "Pink","2013-2015", "Pink","2016-2018", "Blue","2019-2021", "Blue","2022-2024", "Blue"))</formula1>
    </dataValidation>
    <dataValidation type="list" allowBlank="1" showInputMessage="1" showErrorMessage="1" sqref="H9" xr:uid="{F6DD7ADB-8DE2-49CF-9A67-F1C50AB7AEC2}">
      <formula1>"Theatrical,Free Television,Pay Television,Cable Television,Compact Devices,Educational Television,New Media,Other"</formula1>
    </dataValidation>
    <dataValidation type="list" allowBlank="1" showInputMessage="1" showErrorMessage="1" sqref="H8" xr:uid="{E2B7F084-6433-4536-A078-FDEA3DAC91AB}">
      <formula1>"Alberta,Yukon,Northwest Territories,Nunavut,Saskatchewan,British Columbia,Manitoba,Ontario,Quebec,New Brunswick,Nova Scotia,Prince Edward Island,Newfoundland and Labrador,No Tax"</formula1>
    </dataValidation>
    <dataValidation type="list" allowBlank="1" showInputMessage="1" showErrorMessage="1" sqref="I37" xr:uid="{1F1D21D2-9CE4-4C43-9414-BF72EC5EA01A}">
      <formula1>"USD,CAD"</formula1>
    </dataValidation>
    <dataValidation type="decimal" allowBlank="1" showInputMessage="1" showErrorMessage="1" sqref="D11" xr:uid="{E1358FFD-5CBC-4623-B10E-7FBAB8211240}">
      <formula1>-999999999</formula1>
      <formula2>999999999</formula2>
    </dataValidation>
    <dataValidation type="whole" allowBlank="1" showInputMessage="1" showErrorMessage="1" sqref="D8" xr:uid="{DCA10426-37EB-4B19-9B04-287AA53E80D7}">
      <formula1>-999999999</formula1>
      <formula2>999999999</formula2>
    </dataValidation>
    <dataValidation type="decimal" allowBlank="1" showInputMessage="1" showErrorMessage="1" sqref="D29" xr:uid="{F0092733-B00E-47C1-93C9-D3D1BDB76CCE}">
      <formula1>-99999999</formula1>
      <formula2>999999999</formula2>
    </dataValidation>
    <dataValidation type="decimal" allowBlank="1" showInputMessage="1" showErrorMessage="1" sqref="H32" xr:uid="{CCDBC3A1-5B5E-4C5F-8DD7-912FABF62C37}">
      <formula1>-999999999</formula1>
      <formula2>9999999999</formula2>
    </dataValidation>
    <dataValidation allowBlank="1" showInputMessage="1" showErrorMessage="1" prompt="Please enter Company Name" sqref="H2:J3" xr:uid="{A59E0C7C-56EE-4A96-9294-0D5FCDE29924}"/>
  </dataValidations>
  <hyperlinks>
    <hyperlink ref="C30" r:id="rId1" xr:uid="{4FBBFD2F-233E-4437-8586-328A104AA933}"/>
  </hyperlinks>
  <pageMargins left="0.7" right="0.7" top="0.75" bottom="0.75" header="0.3" footer="0.3"/>
  <pageSetup scale="4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5DBAE-3233-4DED-9132-3EF907FC4497}">
  <sheetPr>
    <tabColor rgb="FFFFFF00"/>
    <pageSetUpPr fitToPage="1"/>
  </sheetPr>
  <dimension ref="B2:L63"/>
  <sheetViews>
    <sheetView showGridLines="0" zoomScale="80" zoomScaleNormal="80" workbookViewId="0">
      <selection activeCell="B10" sqref="B10"/>
    </sheetView>
  </sheetViews>
  <sheetFormatPr defaultColWidth="8.7109375" defaultRowHeight="15" x14ac:dyDescent="0.25"/>
  <cols>
    <col min="1" max="1" width="3" style="78" customWidth="1"/>
    <col min="2" max="2" width="41.28515625" style="78" customWidth="1"/>
    <col min="3" max="3" width="27" style="78" customWidth="1"/>
    <col min="4" max="4" width="21.42578125" style="78" customWidth="1"/>
    <col min="5" max="6" width="22.42578125" style="78" customWidth="1"/>
    <col min="7" max="7" width="30.28515625" style="78" bestFit="1" customWidth="1"/>
    <col min="8" max="8" width="30.85546875" style="78" customWidth="1"/>
    <col min="9" max="11" width="25.5703125" style="78" customWidth="1"/>
    <col min="12" max="12" width="23.140625" style="78" bestFit="1" customWidth="1"/>
    <col min="13" max="16384" width="8.7109375" style="78"/>
  </cols>
  <sheetData>
    <row r="2" spans="2:12" x14ac:dyDescent="0.25">
      <c r="B2" s="77" t="s">
        <v>188</v>
      </c>
      <c r="C2" s="82" t="str">
        <f>IF('REPORTING FORM'!D7=""," ",'REPORTING FORM'!D7)</f>
        <v xml:space="preserve"> </v>
      </c>
    </row>
    <row r="4" spans="2:12" x14ac:dyDescent="0.25">
      <c r="B4" s="77" t="s">
        <v>187</v>
      </c>
      <c r="C4" s="83" t="str">
        <f>IF('REPORTING FORM'!H7=""," ",'REPORTING FORM'!H7)</f>
        <v xml:space="preserve"> </v>
      </c>
    </row>
    <row r="6" spans="2:12" ht="47.1" customHeight="1" x14ac:dyDescent="0.25">
      <c r="B6" s="119" t="s">
        <v>207</v>
      </c>
      <c r="C6" s="119"/>
      <c r="D6" s="119"/>
    </row>
    <row r="7" spans="2:12" ht="15.75" thickBot="1" x14ac:dyDescent="0.3"/>
    <row r="8" spans="2:12" x14ac:dyDescent="0.25">
      <c r="B8" s="131" t="s">
        <v>196</v>
      </c>
      <c r="C8" s="132"/>
      <c r="D8" s="132"/>
      <c r="E8" s="132"/>
      <c r="F8" s="132"/>
      <c r="G8" s="132"/>
      <c r="H8" s="132"/>
      <c r="I8" s="132"/>
      <c r="J8" s="132"/>
      <c r="K8" s="132"/>
      <c r="L8" s="133"/>
    </row>
    <row r="9" spans="2:12" ht="51.75" customHeight="1" x14ac:dyDescent="0.25">
      <c r="B9" s="72" t="s">
        <v>7</v>
      </c>
      <c r="C9" s="73" t="s">
        <v>180</v>
      </c>
      <c r="D9" s="74" t="s">
        <v>182</v>
      </c>
      <c r="E9" s="74" t="s">
        <v>213</v>
      </c>
      <c r="F9" s="74" t="s">
        <v>183</v>
      </c>
      <c r="G9" s="74" t="s">
        <v>8</v>
      </c>
      <c r="H9" s="111" t="s">
        <v>212</v>
      </c>
      <c r="I9" s="111"/>
      <c r="J9" s="111"/>
      <c r="K9" s="111"/>
      <c r="L9" s="114"/>
    </row>
    <row r="10" spans="2:12" x14ac:dyDescent="0.25">
      <c r="B10" s="79"/>
      <c r="C10" s="75"/>
      <c r="D10" s="75"/>
      <c r="E10" s="84"/>
      <c r="F10" s="97"/>
      <c r="G10" s="85"/>
      <c r="H10" s="115"/>
      <c r="I10" s="115"/>
      <c r="J10" s="115"/>
      <c r="K10" s="115"/>
      <c r="L10" s="116"/>
    </row>
    <row r="11" spans="2:12" x14ac:dyDescent="0.25">
      <c r="B11" s="79"/>
      <c r="C11" s="75"/>
      <c r="D11" s="75"/>
      <c r="E11" s="84"/>
      <c r="F11" s="97"/>
      <c r="G11" s="85"/>
      <c r="H11" s="115"/>
      <c r="I11" s="115"/>
      <c r="J11" s="115"/>
      <c r="K11" s="115"/>
      <c r="L11" s="116"/>
    </row>
    <row r="12" spans="2:12" x14ac:dyDescent="0.25">
      <c r="B12" s="79"/>
      <c r="C12" s="75"/>
      <c r="D12" s="75"/>
      <c r="E12" s="84"/>
      <c r="F12" s="97"/>
      <c r="G12" s="85"/>
      <c r="H12" s="115"/>
      <c r="I12" s="115"/>
      <c r="J12" s="115"/>
      <c r="K12" s="115"/>
      <c r="L12" s="116"/>
    </row>
    <row r="13" spans="2:12" x14ac:dyDescent="0.25">
      <c r="B13" s="79"/>
      <c r="C13" s="75"/>
      <c r="D13" s="75"/>
      <c r="E13" s="84"/>
      <c r="F13" s="97"/>
      <c r="G13" s="85"/>
      <c r="H13" s="115"/>
      <c r="I13" s="115"/>
      <c r="J13" s="115"/>
      <c r="K13" s="115"/>
      <c r="L13" s="116"/>
    </row>
    <row r="14" spans="2:12" x14ac:dyDescent="0.25">
      <c r="B14" s="79"/>
      <c r="C14" s="75"/>
      <c r="D14" s="75"/>
      <c r="E14" s="84"/>
      <c r="F14" s="97"/>
      <c r="G14" s="85"/>
      <c r="H14" s="115"/>
      <c r="I14" s="115"/>
      <c r="J14" s="115"/>
      <c r="K14" s="115"/>
      <c r="L14" s="116"/>
    </row>
    <row r="15" spans="2:12" x14ac:dyDescent="0.25">
      <c r="B15" s="79"/>
      <c r="C15" s="75"/>
      <c r="D15" s="75"/>
      <c r="E15" s="84"/>
      <c r="F15" s="97"/>
      <c r="G15" s="85"/>
      <c r="H15" s="115"/>
      <c r="I15" s="115"/>
      <c r="J15" s="115"/>
      <c r="K15" s="115"/>
      <c r="L15" s="116"/>
    </row>
    <row r="16" spans="2:12" x14ac:dyDescent="0.25">
      <c r="B16" s="79"/>
      <c r="C16" s="75"/>
      <c r="D16" s="75"/>
      <c r="E16" s="84"/>
      <c r="F16" s="97"/>
      <c r="G16" s="85"/>
      <c r="H16" s="125"/>
      <c r="I16" s="126"/>
      <c r="J16" s="126"/>
      <c r="K16" s="126"/>
      <c r="L16" s="127"/>
    </row>
    <row r="17" spans="2:12" x14ac:dyDescent="0.25">
      <c r="B17" s="79"/>
      <c r="C17" s="75"/>
      <c r="D17" s="75"/>
      <c r="E17" s="84"/>
      <c r="F17" s="97"/>
      <c r="G17" s="85"/>
      <c r="H17" s="128"/>
      <c r="I17" s="129"/>
      <c r="J17" s="129"/>
      <c r="K17" s="129"/>
      <c r="L17" s="130"/>
    </row>
    <row r="18" spans="2:12" x14ac:dyDescent="0.25">
      <c r="B18" s="79"/>
      <c r="C18" s="75"/>
      <c r="D18" s="75"/>
      <c r="E18" s="84"/>
      <c r="F18" s="97"/>
      <c r="G18" s="85"/>
      <c r="H18" s="128"/>
      <c r="I18" s="129"/>
      <c r="J18" s="129"/>
      <c r="K18" s="129"/>
      <c r="L18" s="130"/>
    </row>
    <row r="19" spans="2:12" x14ac:dyDescent="0.25">
      <c r="B19" s="80"/>
      <c r="C19" s="76"/>
      <c r="D19" s="76"/>
      <c r="E19" s="86"/>
      <c r="F19" s="98"/>
      <c r="G19" s="87"/>
      <c r="H19" s="128"/>
      <c r="I19" s="129"/>
      <c r="J19" s="129"/>
      <c r="K19" s="129"/>
      <c r="L19" s="130"/>
    </row>
    <row r="20" spans="2:12" ht="24" customHeight="1" thickBot="1" x14ac:dyDescent="0.3">
      <c r="B20" s="81"/>
      <c r="C20" s="88"/>
      <c r="D20" s="88"/>
      <c r="E20" s="89" t="s">
        <v>189</v>
      </c>
      <c r="F20" s="90">
        <f>SUMIFS(Table5[[#All],[Column5]], Table5[[#All],[Column2]], "&lt;&gt;Distributor Agreement - Advance")</f>
        <v>0</v>
      </c>
      <c r="G20" s="71" t="s">
        <v>198</v>
      </c>
      <c r="H20" s="88"/>
      <c r="I20" s="88"/>
      <c r="J20" s="88"/>
      <c r="K20" s="88"/>
      <c r="L20" s="91"/>
    </row>
    <row r="23" spans="2:12" ht="15.75" thickBot="1" x14ac:dyDescent="0.3"/>
    <row r="24" spans="2:12" ht="27.95" customHeight="1" x14ac:dyDescent="0.25">
      <c r="B24" s="122" t="s">
        <v>200</v>
      </c>
      <c r="C24" s="123"/>
      <c r="D24" s="123"/>
      <c r="E24" s="123"/>
      <c r="F24" s="123"/>
      <c r="G24" s="123"/>
      <c r="H24" s="123"/>
      <c r="I24" s="123"/>
      <c r="J24" s="123"/>
      <c r="K24" s="124"/>
    </row>
    <row r="25" spans="2:12" ht="14.45" customHeight="1" x14ac:dyDescent="0.25">
      <c r="B25" s="121" t="s">
        <v>178</v>
      </c>
      <c r="C25" s="111" t="s">
        <v>8</v>
      </c>
      <c r="D25" s="111" t="s">
        <v>179</v>
      </c>
      <c r="E25" s="111" t="s">
        <v>185</v>
      </c>
      <c r="F25" s="111" t="s">
        <v>186</v>
      </c>
      <c r="G25" s="111" t="s">
        <v>190</v>
      </c>
      <c r="H25" s="111" t="s">
        <v>206</v>
      </c>
      <c r="I25" s="112" t="s">
        <v>193</v>
      </c>
      <c r="J25" s="112"/>
      <c r="K25" s="113"/>
    </row>
    <row r="26" spans="2:12" ht="15" customHeight="1" x14ac:dyDescent="0.25">
      <c r="B26" s="121"/>
      <c r="C26" s="111"/>
      <c r="D26" s="111"/>
      <c r="E26" s="111"/>
      <c r="F26" s="111"/>
      <c r="G26" s="111"/>
      <c r="H26" s="111"/>
      <c r="I26" s="74" t="s">
        <v>191</v>
      </c>
      <c r="J26" s="111" t="s">
        <v>192</v>
      </c>
      <c r="K26" s="114" t="s">
        <v>199</v>
      </c>
    </row>
    <row r="27" spans="2:12" ht="19.5" customHeight="1" x14ac:dyDescent="0.25">
      <c r="B27" s="121"/>
      <c r="C27" s="111"/>
      <c r="D27" s="111"/>
      <c r="E27" s="111"/>
      <c r="F27" s="117" t="s">
        <v>208</v>
      </c>
      <c r="G27" s="111"/>
      <c r="H27" s="117" t="s">
        <v>211</v>
      </c>
      <c r="I27" s="117" t="s">
        <v>205</v>
      </c>
      <c r="J27" s="111"/>
      <c r="K27" s="114"/>
    </row>
    <row r="28" spans="2:12" ht="19.5" customHeight="1" x14ac:dyDescent="0.25">
      <c r="B28" s="121"/>
      <c r="C28" s="111"/>
      <c r="D28" s="111"/>
      <c r="E28" s="111"/>
      <c r="F28" s="120"/>
      <c r="G28" s="111"/>
      <c r="H28" s="118"/>
      <c r="I28" s="117"/>
      <c r="J28" s="111"/>
      <c r="K28" s="114"/>
    </row>
    <row r="29" spans="2:12" x14ac:dyDescent="0.25">
      <c r="B29" s="99"/>
      <c r="C29" s="100"/>
      <c r="D29" s="100"/>
      <c r="E29" s="101"/>
      <c r="F29" s="101"/>
      <c r="G29" s="100"/>
      <c r="H29" s="102"/>
      <c r="I29" s="103"/>
      <c r="J29" s="95">
        <f>'Sales Amount'!$F29*'Sales Amount'!$H29</f>
        <v>0</v>
      </c>
      <c r="K29" s="96">
        <f>Table6[[#This Row],[Column8]]+Table6[[#This Row],[Column9]]</f>
        <v>0</v>
      </c>
    </row>
    <row r="30" spans="2:12" x14ac:dyDescent="0.25">
      <c r="B30" s="99"/>
      <c r="C30" s="100"/>
      <c r="D30" s="100"/>
      <c r="E30" s="101"/>
      <c r="F30" s="101"/>
      <c r="G30" s="100"/>
      <c r="H30" s="102"/>
      <c r="I30" s="103"/>
      <c r="J30" s="95">
        <f>'Sales Amount'!$F30*'Sales Amount'!$H30</f>
        <v>0</v>
      </c>
      <c r="K30" s="96">
        <f>Table6[[#This Row],[Column8]]+Table6[[#This Row],[Column9]]</f>
        <v>0</v>
      </c>
    </row>
    <row r="31" spans="2:12" x14ac:dyDescent="0.25">
      <c r="B31" s="99"/>
      <c r="C31" s="100"/>
      <c r="D31" s="100"/>
      <c r="E31" s="101"/>
      <c r="F31" s="101"/>
      <c r="G31" s="100"/>
      <c r="H31" s="102"/>
      <c r="I31" s="103"/>
      <c r="J31" s="95">
        <f>'Sales Amount'!$F31*'Sales Amount'!$H31</f>
        <v>0</v>
      </c>
      <c r="K31" s="96">
        <f>Table6[[#This Row],[Column8]]+Table6[[#This Row],[Column9]]</f>
        <v>0</v>
      </c>
    </row>
    <row r="32" spans="2:12" x14ac:dyDescent="0.25">
      <c r="B32" s="99"/>
      <c r="C32" s="100"/>
      <c r="D32" s="100"/>
      <c r="E32" s="101"/>
      <c r="F32" s="101"/>
      <c r="G32" s="100"/>
      <c r="H32" s="102"/>
      <c r="I32" s="103"/>
      <c r="J32" s="95">
        <f>'Sales Amount'!$F32*'Sales Amount'!$H32</f>
        <v>0</v>
      </c>
      <c r="K32" s="96">
        <f>Table6[[#This Row],[Column8]]+Table6[[#This Row],[Column9]]</f>
        <v>0</v>
      </c>
    </row>
    <row r="33" spans="2:11" x14ac:dyDescent="0.25">
      <c r="B33" s="99"/>
      <c r="C33" s="100"/>
      <c r="D33" s="100"/>
      <c r="E33" s="101"/>
      <c r="F33" s="101"/>
      <c r="G33" s="100"/>
      <c r="H33" s="102"/>
      <c r="I33" s="103"/>
      <c r="J33" s="95">
        <f>'Sales Amount'!$F33*'Sales Amount'!$H33</f>
        <v>0</v>
      </c>
      <c r="K33" s="96">
        <f>Table6[[#This Row],[Column8]]+Table6[[#This Row],[Column9]]</f>
        <v>0</v>
      </c>
    </row>
    <row r="34" spans="2:11" x14ac:dyDescent="0.25">
      <c r="B34" s="99"/>
      <c r="C34" s="100"/>
      <c r="D34" s="100"/>
      <c r="E34" s="101"/>
      <c r="F34" s="101"/>
      <c r="G34" s="100"/>
      <c r="H34" s="102"/>
      <c r="I34" s="103"/>
      <c r="J34" s="95">
        <f>'Sales Amount'!$F34*'Sales Amount'!$H34</f>
        <v>0</v>
      </c>
      <c r="K34" s="96">
        <f>Table6[[#This Row],[Column8]]+Table6[[#This Row],[Column9]]</f>
        <v>0</v>
      </c>
    </row>
    <row r="35" spans="2:11" x14ac:dyDescent="0.25">
      <c r="B35" s="99"/>
      <c r="C35" s="100"/>
      <c r="D35" s="100"/>
      <c r="E35" s="101"/>
      <c r="F35" s="101"/>
      <c r="G35" s="100"/>
      <c r="H35" s="102"/>
      <c r="I35" s="103"/>
      <c r="J35" s="95">
        <f>'Sales Amount'!$F35*'Sales Amount'!$H35</f>
        <v>0</v>
      </c>
      <c r="K35" s="96">
        <f>Table6[[#This Row],[Column8]]+Table6[[#This Row],[Column9]]</f>
        <v>0</v>
      </c>
    </row>
    <row r="36" spans="2:11" x14ac:dyDescent="0.25">
      <c r="B36" s="99"/>
      <c r="C36" s="100"/>
      <c r="D36" s="100"/>
      <c r="E36" s="101"/>
      <c r="F36" s="101"/>
      <c r="G36" s="100"/>
      <c r="H36" s="102"/>
      <c r="I36" s="103"/>
      <c r="J36" s="95">
        <f>'Sales Amount'!$F36*'Sales Amount'!$H36</f>
        <v>0</v>
      </c>
      <c r="K36" s="96">
        <f>Table6[[#This Row],[Column8]]+Table6[[#This Row],[Column9]]</f>
        <v>0</v>
      </c>
    </row>
    <row r="37" spans="2:11" x14ac:dyDescent="0.25">
      <c r="B37" s="99"/>
      <c r="C37" s="100"/>
      <c r="D37" s="100"/>
      <c r="E37" s="101"/>
      <c r="F37" s="101"/>
      <c r="G37" s="100"/>
      <c r="H37" s="102"/>
      <c r="I37" s="103"/>
      <c r="J37" s="95">
        <f>'Sales Amount'!$F37*'Sales Amount'!$H37</f>
        <v>0</v>
      </c>
      <c r="K37" s="96">
        <f>Table6[[#This Row],[Column8]]+Table6[[#This Row],[Column9]]</f>
        <v>0</v>
      </c>
    </row>
    <row r="38" spans="2:11" x14ac:dyDescent="0.25">
      <c r="B38" s="99"/>
      <c r="C38" s="100"/>
      <c r="D38" s="100"/>
      <c r="E38" s="101"/>
      <c r="F38" s="101"/>
      <c r="G38" s="100"/>
      <c r="H38" s="102"/>
      <c r="I38" s="103"/>
      <c r="J38" s="95">
        <f>'Sales Amount'!$F38*'Sales Amount'!$H38</f>
        <v>0</v>
      </c>
      <c r="K38" s="96">
        <f>Table6[[#This Row],[Column8]]+Table6[[#This Row],[Column9]]</f>
        <v>0</v>
      </c>
    </row>
    <row r="39" spans="2:11" x14ac:dyDescent="0.25">
      <c r="B39" s="99"/>
      <c r="C39" s="100"/>
      <c r="D39" s="100"/>
      <c r="E39" s="101"/>
      <c r="F39" s="101"/>
      <c r="G39" s="100"/>
      <c r="H39" s="102"/>
      <c r="I39" s="103"/>
      <c r="J39" s="95">
        <f>'Sales Amount'!$F39*'Sales Amount'!$H39</f>
        <v>0</v>
      </c>
      <c r="K39" s="96">
        <f>Table6[[#This Row],[Column8]]+Table6[[#This Row],[Column9]]</f>
        <v>0</v>
      </c>
    </row>
    <row r="40" spans="2:11" x14ac:dyDescent="0.25">
      <c r="B40" s="99"/>
      <c r="C40" s="100"/>
      <c r="D40" s="100"/>
      <c r="E40" s="101"/>
      <c r="F40" s="101"/>
      <c r="G40" s="100"/>
      <c r="H40" s="102"/>
      <c r="I40" s="103"/>
      <c r="J40" s="95">
        <f>'Sales Amount'!$F40*'Sales Amount'!$H40</f>
        <v>0</v>
      </c>
      <c r="K40" s="96">
        <f>Table6[[#This Row],[Column8]]+Table6[[#This Row],[Column9]]</f>
        <v>0</v>
      </c>
    </row>
    <row r="41" spans="2:11" x14ac:dyDescent="0.25">
      <c r="B41" s="99"/>
      <c r="C41" s="100"/>
      <c r="D41" s="100"/>
      <c r="E41" s="101"/>
      <c r="F41" s="101"/>
      <c r="G41" s="100"/>
      <c r="H41" s="102"/>
      <c r="I41" s="103"/>
      <c r="J41" s="95">
        <f>'Sales Amount'!$F41*'Sales Amount'!$H41</f>
        <v>0</v>
      </c>
      <c r="K41" s="96">
        <f>Table6[[#This Row],[Column8]]+Table6[[#This Row],[Column9]]</f>
        <v>0</v>
      </c>
    </row>
    <row r="42" spans="2:11" x14ac:dyDescent="0.25">
      <c r="B42" s="99"/>
      <c r="C42" s="100"/>
      <c r="D42" s="100"/>
      <c r="E42" s="101"/>
      <c r="F42" s="101"/>
      <c r="G42" s="100"/>
      <c r="H42" s="102"/>
      <c r="I42" s="103"/>
      <c r="J42" s="95">
        <f>'Sales Amount'!$F42*'Sales Amount'!$H42</f>
        <v>0</v>
      </c>
      <c r="K42" s="96">
        <f>Table6[[#This Row],[Column8]]+Table6[[#This Row],[Column9]]</f>
        <v>0</v>
      </c>
    </row>
    <row r="43" spans="2:11" x14ac:dyDescent="0.25">
      <c r="B43" s="99"/>
      <c r="C43" s="100"/>
      <c r="D43" s="100"/>
      <c r="E43" s="101"/>
      <c r="F43" s="101"/>
      <c r="G43" s="100"/>
      <c r="H43" s="102"/>
      <c r="I43" s="103"/>
      <c r="J43" s="95">
        <f>'Sales Amount'!$F43*'Sales Amount'!$H43</f>
        <v>0</v>
      </c>
      <c r="K43" s="96">
        <f>Table6[[#This Row],[Column8]]+Table6[[#This Row],[Column9]]</f>
        <v>0</v>
      </c>
    </row>
    <row r="44" spans="2:11" x14ac:dyDescent="0.25">
      <c r="B44" s="99"/>
      <c r="C44" s="100"/>
      <c r="D44" s="100"/>
      <c r="E44" s="101"/>
      <c r="F44" s="101"/>
      <c r="G44" s="100"/>
      <c r="H44" s="102"/>
      <c r="I44" s="103"/>
      <c r="J44" s="95">
        <f>'Sales Amount'!$F44*'Sales Amount'!$H44</f>
        <v>0</v>
      </c>
      <c r="K44" s="96">
        <f>Table6[[#This Row],[Column8]]+Table6[[#This Row],[Column9]]</f>
        <v>0</v>
      </c>
    </row>
    <row r="45" spans="2:11" x14ac:dyDescent="0.25">
      <c r="B45" s="99"/>
      <c r="C45" s="100"/>
      <c r="D45" s="100"/>
      <c r="E45" s="101"/>
      <c r="F45" s="101"/>
      <c r="G45" s="100"/>
      <c r="H45" s="102"/>
      <c r="I45" s="103"/>
      <c r="J45" s="95">
        <f>'Sales Amount'!$F45*'Sales Amount'!$H45</f>
        <v>0</v>
      </c>
      <c r="K45" s="96">
        <f>Table6[[#This Row],[Column8]]+Table6[[#This Row],[Column9]]</f>
        <v>0</v>
      </c>
    </row>
    <row r="46" spans="2:11" x14ac:dyDescent="0.25">
      <c r="B46" s="99"/>
      <c r="C46" s="100"/>
      <c r="D46" s="100"/>
      <c r="E46" s="101"/>
      <c r="F46" s="101"/>
      <c r="G46" s="100"/>
      <c r="H46" s="102"/>
      <c r="I46" s="103"/>
      <c r="J46" s="95">
        <f>'Sales Amount'!$F46*'Sales Amount'!$H46</f>
        <v>0</v>
      </c>
      <c r="K46" s="96">
        <f>Table6[[#This Row],[Column8]]+Table6[[#This Row],[Column9]]</f>
        <v>0</v>
      </c>
    </row>
    <row r="47" spans="2:11" x14ac:dyDescent="0.25">
      <c r="B47" s="99"/>
      <c r="C47" s="100"/>
      <c r="D47" s="100"/>
      <c r="E47" s="101"/>
      <c r="F47" s="101"/>
      <c r="G47" s="100"/>
      <c r="H47" s="102"/>
      <c r="I47" s="103"/>
      <c r="J47" s="95">
        <f>'Sales Amount'!$F47*'Sales Amount'!$H47</f>
        <v>0</v>
      </c>
      <c r="K47" s="96">
        <f>Table6[[#This Row],[Column8]]+Table6[[#This Row],[Column9]]</f>
        <v>0</v>
      </c>
    </row>
    <row r="48" spans="2:11" x14ac:dyDescent="0.25">
      <c r="B48" s="99"/>
      <c r="C48" s="100"/>
      <c r="D48" s="100"/>
      <c r="E48" s="101"/>
      <c r="F48" s="101"/>
      <c r="G48" s="100"/>
      <c r="H48" s="102"/>
      <c r="I48" s="103"/>
      <c r="J48" s="95">
        <f>'Sales Amount'!$F48*'Sales Amount'!$H48</f>
        <v>0</v>
      </c>
      <c r="K48" s="96">
        <f>Table6[[#This Row],[Column8]]+Table6[[#This Row],[Column9]]</f>
        <v>0</v>
      </c>
    </row>
    <row r="49" spans="2:11" x14ac:dyDescent="0.25">
      <c r="B49" s="99"/>
      <c r="C49" s="100"/>
      <c r="D49" s="100"/>
      <c r="E49" s="101"/>
      <c r="F49" s="101"/>
      <c r="G49" s="100"/>
      <c r="H49" s="102"/>
      <c r="I49" s="103"/>
      <c r="J49" s="95">
        <f>'Sales Amount'!$F49*'Sales Amount'!$H49</f>
        <v>0</v>
      </c>
      <c r="K49" s="96">
        <f>Table6[[#This Row],[Column8]]+Table6[[#This Row],[Column9]]</f>
        <v>0</v>
      </c>
    </row>
    <row r="50" spans="2:11" x14ac:dyDescent="0.25">
      <c r="B50" s="99"/>
      <c r="C50" s="100"/>
      <c r="D50" s="100"/>
      <c r="E50" s="101"/>
      <c r="F50" s="101"/>
      <c r="G50" s="100"/>
      <c r="H50" s="102"/>
      <c r="I50" s="103"/>
      <c r="J50" s="95">
        <f>'Sales Amount'!$F50*'Sales Amount'!$H50</f>
        <v>0</v>
      </c>
      <c r="K50" s="96">
        <f>Table6[[#This Row],[Column8]]+Table6[[#This Row],[Column9]]</f>
        <v>0</v>
      </c>
    </row>
    <row r="51" spans="2:11" x14ac:dyDescent="0.25">
      <c r="B51" s="99"/>
      <c r="C51" s="100"/>
      <c r="D51" s="100"/>
      <c r="E51" s="101"/>
      <c r="F51" s="101"/>
      <c r="G51" s="100"/>
      <c r="H51" s="102"/>
      <c r="I51" s="103"/>
      <c r="J51" s="95">
        <f>'Sales Amount'!$F51*'Sales Amount'!$H51</f>
        <v>0</v>
      </c>
      <c r="K51" s="96">
        <f>Table6[[#This Row],[Column8]]+Table6[[#This Row],[Column9]]</f>
        <v>0</v>
      </c>
    </row>
    <row r="52" spans="2:11" x14ac:dyDescent="0.25">
      <c r="B52" s="99"/>
      <c r="C52" s="100"/>
      <c r="D52" s="100"/>
      <c r="E52" s="101"/>
      <c r="F52" s="101"/>
      <c r="G52" s="100"/>
      <c r="H52" s="102"/>
      <c r="I52" s="103"/>
      <c r="J52" s="95">
        <f>'Sales Amount'!$F52*'Sales Amount'!$H52</f>
        <v>0</v>
      </c>
      <c r="K52" s="96">
        <f>Table6[[#This Row],[Column8]]+Table6[[#This Row],[Column9]]</f>
        <v>0</v>
      </c>
    </row>
    <row r="53" spans="2:11" x14ac:dyDescent="0.25">
      <c r="B53" s="99"/>
      <c r="C53" s="100"/>
      <c r="D53" s="100"/>
      <c r="E53" s="101"/>
      <c r="F53" s="101"/>
      <c r="G53" s="100"/>
      <c r="H53" s="102"/>
      <c r="I53" s="103"/>
      <c r="J53" s="95">
        <f>'Sales Amount'!$F53*'Sales Amount'!$H53</f>
        <v>0</v>
      </c>
      <c r="K53" s="96">
        <f>Table6[[#This Row],[Column8]]+Table6[[#This Row],[Column9]]</f>
        <v>0</v>
      </c>
    </row>
    <row r="54" spans="2:11" x14ac:dyDescent="0.25">
      <c r="B54" s="99"/>
      <c r="C54" s="100"/>
      <c r="D54" s="100"/>
      <c r="E54" s="101"/>
      <c r="F54" s="101"/>
      <c r="G54" s="100"/>
      <c r="H54" s="102"/>
      <c r="I54" s="103"/>
      <c r="J54" s="95">
        <f>'Sales Amount'!$F54*'Sales Amount'!$H54</f>
        <v>0</v>
      </c>
      <c r="K54" s="96">
        <f>Table6[[#This Row],[Column8]]+Table6[[#This Row],[Column9]]</f>
        <v>0</v>
      </c>
    </row>
    <row r="55" spans="2:11" x14ac:dyDescent="0.25">
      <c r="B55" s="99"/>
      <c r="C55" s="100"/>
      <c r="D55" s="100"/>
      <c r="E55" s="101"/>
      <c r="F55" s="101"/>
      <c r="G55" s="100"/>
      <c r="H55" s="102"/>
      <c r="I55" s="103"/>
      <c r="J55" s="95">
        <f>'Sales Amount'!$F55*'Sales Amount'!$H55</f>
        <v>0</v>
      </c>
      <c r="K55" s="96">
        <f>Table6[[#This Row],[Column8]]+Table6[[#This Row],[Column9]]</f>
        <v>0</v>
      </c>
    </row>
    <row r="56" spans="2:11" x14ac:dyDescent="0.25">
      <c r="B56" s="99"/>
      <c r="C56" s="100"/>
      <c r="D56" s="100"/>
      <c r="E56" s="101"/>
      <c r="F56" s="101"/>
      <c r="G56" s="100"/>
      <c r="H56" s="102"/>
      <c r="I56" s="103"/>
      <c r="J56" s="95">
        <f>'Sales Amount'!$F56*'Sales Amount'!$H56</f>
        <v>0</v>
      </c>
      <c r="K56" s="96">
        <f>Table6[[#This Row],[Column8]]+Table6[[#This Row],[Column9]]</f>
        <v>0</v>
      </c>
    </row>
    <row r="57" spans="2:11" x14ac:dyDescent="0.25">
      <c r="B57" s="99"/>
      <c r="C57" s="100"/>
      <c r="D57" s="100"/>
      <c r="E57" s="101"/>
      <c r="F57" s="101"/>
      <c r="G57" s="100"/>
      <c r="H57" s="102"/>
      <c r="I57" s="103"/>
      <c r="J57" s="95">
        <f>'Sales Amount'!$F57*'Sales Amount'!$H57</f>
        <v>0</v>
      </c>
      <c r="K57" s="96">
        <f>Table6[[#This Row],[Column8]]+Table6[[#This Row],[Column9]]</f>
        <v>0</v>
      </c>
    </row>
    <row r="58" spans="2:11" x14ac:dyDescent="0.25">
      <c r="B58" s="99"/>
      <c r="C58" s="100"/>
      <c r="D58" s="100"/>
      <c r="E58" s="101"/>
      <c r="F58" s="101"/>
      <c r="G58" s="100"/>
      <c r="H58" s="102"/>
      <c r="I58" s="103"/>
      <c r="J58" s="95">
        <f>'Sales Amount'!$F58*'Sales Amount'!$H58</f>
        <v>0</v>
      </c>
      <c r="K58" s="96">
        <f>Table6[[#This Row],[Column8]]+Table6[[#This Row],[Column9]]</f>
        <v>0</v>
      </c>
    </row>
    <row r="59" spans="2:11" x14ac:dyDescent="0.25">
      <c r="B59" s="99"/>
      <c r="C59" s="100"/>
      <c r="D59" s="100"/>
      <c r="E59" s="101"/>
      <c r="F59" s="101"/>
      <c r="G59" s="100"/>
      <c r="H59" s="102"/>
      <c r="I59" s="103"/>
      <c r="J59" s="95">
        <f>'Sales Amount'!$F59*'Sales Amount'!$H59</f>
        <v>0</v>
      </c>
      <c r="K59" s="96">
        <f>Table6[[#This Row],[Column8]]+Table6[[#This Row],[Column9]]</f>
        <v>0</v>
      </c>
    </row>
    <row r="60" spans="2:11" x14ac:dyDescent="0.25">
      <c r="B60" s="99"/>
      <c r="C60" s="100"/>
      <c r="D60" s="100"/>
      <c r="E60" s="101"/>
      <c r="F60" s="101"/>
      <c r="G60" s="100"/>
      <c r="H60" s="102"/>
      <c r="I60" s="103"/>
      <c r="J60" s="95">
        <f>'Sales Amount'!$F60*'Sales Amount'!$H60</f>
        <v>0</v>
      </c>
      <c r="K60" s="96">
        <f>Table6[[#This Row],[Column8]]+Table6[[#This Row],[Column9]]</f>
        <v>0</v>
      </c>
    </row>
    <row r="61" spans="2:11" x14ac:dyDescent="0.25">
      <c r="B61" s="99"/>
      <c r="C61" s="100"/>
      <c r="D61" s="100"/>
      <c r="E61" s="101"/>
      <c r="F61" s="101"/>
      <c r="G61" s="100"/>
      <c r="H61" s="102"/>
      <c r="I61" s="103"/>
      <c r="J61" s="95">
        <f>'Sales Amount'!$F61*'Sales Amount'!$H61</f>
        <v>0</v>
      </c>
      <c r="K61" s="96">
        <f>Table6[[#This Row],[Column8]]+Table6[[#This Row],[Column9]]</f>
        <v>0</v>
      </c>
    </row>
    <row r="62" spans="2:11" x14ac:dyDescent="0.25">
      <c r="B62" s="99"/>
      <c r="C62" s="100"/>
      <c r="D62" s="100"/>
      <c r="E62" s="101"/>
      <c r="F62" s="101"/>
      <c r="G62" s="100"/>
      <c r="H62" s="102"/>
      <c r="I62" s="103"/>
      <c r="J62" s="95">
        <f>'Sales Amount'!$F62*'Sales Amount'!$H62</f>
        <v>0</v>
      </c>
      <c r="K62" s="96">
        <f>Table6[[#This Row],[Column8]]+Table6[[#This Row],[Column9]]</f>
        <v>0</v>
      </c>
    </row>
    <row r="63" spans="2:11" ht="15.75" thickBot="1" x14ac:dyDescent="0.3">
      <c r="B63" s="81"/>
      <c r="C63" s="88"/>
      <c r="D63" s="88"/>
      <c r="E63" s="88"/>
      <c r="F63" s="88"/>
      <c r="G63" s="88"/>
      <c r="H63" s="92" t="s">
        <v>195</v>
      </c>
      <c r="I63" s="93">
        <f>SUM(Table6[[#All],[Column8]])</f>
        <v>0</v>
      </c>
      <c r="J63" s="93">
        <f>SUM(Table6[[#All],[Column9]])</f>
        <v>0</v>
      </c>
      <c r="K63" s="94">
        <f>SUM(Table6[[#All],[Column10]])</f>
        <v>0</v>
      </c>
    </row>
  </sheetData>
  <sheetProtection algorithmName="SHA-512" hashValue="N90oWE+En8nq+uHesTXUz0UjUuRXLmrheUMPXzlNeMEWmsp0CyCFKG2CSC8UZDXgzvgkUACsBbCmDVeNLuOTaA==" saltValue="5xe7mn3QDNBgAdSPovLa3g==" spinCount="100000" sheet="1" insertRows="0" deleteRows="0" autoFilter="0"/>
  <mergeCells count="27">
    <mergeCell ref="B6:D6"/>
    <mergeCell ref="F25:F26"/>
    <mergeCell ref="F27:F28"/>
    <mergeCell ref="E25:E28"/>
    <mergeCell ref="D25:D28"/>
    <mergeCell ref="C25:C28"/>
    <mergeCell ref="B25:B28"/>
    <mergeCell ref="B24:K24"/>
    <mergeCell ref="H16:L16"/>
    <mergeCell ref="H17:L17"/>
    <mergeCell ref="H18:L18"/>
    <mergeCell ref="H19:L19"/>
    <mergeCell ref="B8:L8"/>
    <mergeCell ref="H9:L9"/>
    <mergeCell ref="I27:I28"/>
    <mergeCell ref="J26:J28"/>
    <mergeCell ref="G25:G28"/>
    <mergeCell ref="I25:K25"/>
    <mergeCell ref="K26:K28"/>
    <mergeCell ref="H10:L10"/>
    <mergeCell ref="H11:L11"/>
    <mergeCell ref="H12:L12"/>
    <mergeCell ref="H13:L13"/>
    <mergeCell ref="H14:L14"/>
    <mergeCell ref="H15:L15"/>
    <mergeCell ref="H25:H26"/>
    <mergeCell ref="H27:H28"/>
  </mergeCells>
  <dataValidations count="3">
    <dataValidation type="list" allowBlank="1" showInputMessage="1" showErrorMessage="1" sqref="D10:D19 G29:G62" xr:uid="{DB980CC1-6C11-4F77-90E6-BB16A6FFB2FF}">
      <formula1>"USD,CAD,GBP,EUR,FRF"</formula1>
    </dataValidation>
    <dataValidation type="list" allowBlank="1" showInputMessage="1" showErrorMessage="1" sqref="C10:C19" xr:uid="{B754FD43-49F0-4F9E-A2C3-A8F8F8A9337D}">
      <formula1>"Broadcast Agreement,Production Agreement,Distributors Agreement - License Fee,Distributor Agreement - Advance,Co-production Net Profit,Others"</formula1>
    </dataValidation>
    <dataValidation type="list" allowBlank="1" showInputMessage="1" showErrorMessage="1" sqref="D29:D62" xr:uid="{FA5DD47A-A6C2-4922-BF11-6D611C5823C6}">
      <formula1>"Theatrical,Free TV,Pay TV,Cable TV,SVOD &amp; AVOD, Electronic Sell-Through,Home Video/Compact Devices,Educational TV,Retransmission Royalties,Ancilliary,Other Gross Revenues"</formula1>
    </dataValidation>
  </dataValidations>
  <pageMargins left="0.7" right="0.7" top="0.75" bottom="0.75" header="0.3" footer="0.3"/>
  <pageSetup scale="4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0D364-E789-4C05-90A6-C75F09E52209}">
  <dimension ref="A1:G72"/>
  <sheetViews>
    <sheetView workbookViewId="0">
      <selection activeCell="F1" sqref="F1"/>
    </sheetView>
  </sheetViews>
  <sheetFormatPr defaultRowHeight="15" x14ac:dyDescent="0.25"/>
  <cols>
    <col min="1" max="1" width="14" bestFit="1" customWidth="1"/>
    <col min="2" max="2" width="28.85546875" bestFit="1" customWidth="1"/>
    <col min="3" max="3" width="5" bestFit="1" customWidth="1"/>
    <col min="4" max="4" width="54" bestFit="1" customWidth="1"/>
    <col min="5" max="5" width="54" customWidth="1"/>
    <col min="7" max="7" width="29.42578125" bestFit="1" customWidth="1"/>
  </cols>
  <sheetData>
    <row r="1" spans="1:7" x14ac:dyDescent="0.25">
      <c r="A1" s="23" t="s">
        <v>20</v>
      </c>
      <c r="B1" s="23" t="s">
        <v>21</v>
      </c>
      <c r="C1" s="23" t="s">
        <v>22</v>
      </c>
      <c r="D1" t="s">
        <v>53</v>
      </c>
      <c r="E1" s="20">
        <v>0.06</v>
      </c>
      <c r="F1" s="24" t="str">
        <f>IF(OR('REPORTING FORM'!D5="1995-1998",'REPORTING FORM'!D5="1999-2001",'REPORTING FORM'!D5="2002-2003",'REPORTING FORM'!D5="2004-2006"),"Green",IF(OR('REPORTING FORM'!D5="2007-2009",'REPORTING FORM'!D5="2010-2012",'REPORTING FORM'!D5="2013-2015"),"Pink",IF(OR('REPORTING FORM'!D5="2016-2018",'REPORTING FORM'!D5="2019-2021",'REPORTING FORM'!D5="2022-2024"),"Blue","Default")))</f>
        <v>Default</v>
      </c>
      <c r="G1" s="25" t="s">
        <v>168</v>
      </c>
    </row>
    <row r="2" spans="1:7" x14ac:dyDescent="0.25">
      <c r="A2" s="17" t="s">
        <v>43</v>
      </c>
      <c r="B2" s="17" t="s">
        <v>24</v>
      </c>
      <c r="C2" s="20">
        <v>0.06</v>
      </c>
      <c r="D2" t="s">
        <v>54</v>
      </c>
      <c r="E2" s="20">
        <v>7.0000000000000007E-2</v>
      </c>
    </row>
    <row r="3" spans="1:7" x14ac:dyDescent="0.25">
      <c r="A3" s="17" t="s">
        <v>44</v>
      </c>
      <c r="B3" s="17" t="s">
        <v>25</v>
      </c>
      <c r="C3" s="20">
        <v>7.0000000000000007E-2</v>
      </c>
      <c r="D3" t="s">
        <v>55</v>
      </c>
      <c r="E3" s="20">
        <v>0.08</v>
      </c>
    </row>
    <row r="4" spans="1:7" x14ac:dyDescent="0.25">
      <c r="A4" s="17" t="s">
        <v>45</v>
      </c>
      <c r="B4" s="17" t="s">
        <v>26</v>
      </c>
      <c r="C4" s="20">
        <v>0.08</v>
      </c>
      <c r="D4" t="s">
        <v>56</v>
      </c>
      <c r="E4" s="20">
        <v>0.09</v>
      </c>
    </row>
    <row r="5" spans="1:7" x14ac:dyDescent="0.25">
      <c r="A5" s="17" t="s">
        <v>46</v>
      </c>
      <c r="B5" s="17" t="s">
        <v>27</v>
      </c>
      <c r="C5" s="20">
        <v>0.09</v>
      </c>
      <c r="D5" t="s">
        <v>57</v>
      </c>
      <c r="E5" s="20">
        <v>0.11</v>
      </c>
    </row>
    <row r="6" spans="1:7" x14ac:dyDescent="0.25">
      <c r="A6" s="18" t="s">
        <v>47</v>
      </c>
      <c r="B6" s="17" t="s">
        <v>28</v>
      </c>
      <c r="C6" s="20">
        <v>0.11</v>
      </c>
      <c r="D6" t="s">
        <v>58</v>
      </c>
      <c r="E6" s="20">
        <v>0.13</v>
      </c>
    </row>
    <row r="7" spans="1:7" x14ac:dyDescent="0.25">
      <c r="A7" s="18" t="s">
        <v>48</v>
      </c>
      <c r="B7" s="17" t="s">
        <v>29</v>
      </c>
      <c r="C7" s="20">
        <v>0.13</v>
      </c>
      <c r="D7" t="s">
        <v>59</v>
      </c>
      <c r="E7" s="20">
        <v>0.06</v>
      </c>
    </row>
    <row r="8" spans="1:7" x14ac:dyDescent="0.25">
      <c r="A8" s="18" t="s">
        <v>49</v>
      </c>
      <c r="B8" s="18" t="s">
        <v>24</v>
      </c>
      <c r="C8" s="21">
        <v>0.05</v>
      </c>
      <c r="D8" t="s">
        <v>60</v>
      </c>
      <c r="E8" s="20">
        <v>7.0000000000000007E-2</v>
      </c>
    </row>
    <row r="9" spans="1:7" x14ac:dyDescent="0.25">
      <c r="A9" s="19" t="s">
        <v>50</v>
      </c>
      <c r="B9" s="18" t="s">
        <v>25</v>
      </c>
      <c r="C9" s="21">
        <v>0.06</v>
      </c>
      <c r="D9" t="s">
        <v>61</v>
      </c>
      <c r="E9" s="20">
        <v>0.08</v>
      </c>
    </row>
    <row r="10" spans="1:7" x14ac:dyDescent="0.25">
      <c r="A10" s="19" t="s">
        <v>51</v>
      </c>
      <c r="B10" s="18" t="s">
        <v>26</v>
      </c>
      <c r="C10" s="21">
        <v>7.0000000000000007E-2</v>
      </c>
      <c r="D10" t="s">
        <v>62</v>
      </c>
      <c r="E10" s="20">
        <v>0.09</v>
      </c>
    </row>
    <row r="11" spans="1:7" x14ac:dyDescent="0.25">
      <c r="A11" s="19" t="s">
        <v>52</v>
      </c>
      <c r="B11" s="18" t="s">
        <v>27</v>
      </c>
      <c r="C11" s="21">
        <v>0.08</v>
      </c>
      <c r="D11" t="s">
        <v>63</v>
      </c>
      <c r="E11" s="20">
        <v>0.11</v>
      </c>
    </row>
    <row r="12" spans="1:7" x14ac:dyDescent="0.25">
      <c r="B12" s="18" t="s">
        <v>28</v>
      </c>
      <c r="C12" s="21">
        <v>0.09</v>
      </c>
      <c r="D12" t="s">
        <v>64</v>
      </c>
      <c r="E12" s="20">
        <v>0.13</v>
      </c>
    </row>
    <row r="13" spans="1:7" x14ac:dyDescent="0.25">
      <c r="B13" s="18" t="s">
        <v>29</v>
      </c>
      <c r="C13" s="21">
        <v>0.11</v>
      </c>
      <c r="D13" t="s">
        <v>65</v>
      </c>
      <c r="E13" s="20">
        <v>0.06</v>
      </c>
    </row>
    <row r="14" spans="1:7" x14ac:dyDescent="0.25">
      <c r="B14" s="19" t="s">
        <v>37</v>
      </c>
      <c r="C14" s="22">
        <v>0.05</v>
      </c>
      <c r="D14" t="s">
        <v>66</v>
      </c>
      <c r="E14" s="20">
        <v>7.0000000000000007E-2</v>
      </c>
    </row>
    <row r="15" spans="1:7" x14ac:dyDescent="0.25">
      <c r="B15" s="19" t="s">
        <v>38</v>
      </c>
      <c r="C15" s="22">
        <v>0.05</v>
      </c>
      <c r="D15" t="s">
        <v>67</v>
      </c>
      <c r="E15" s="20">
        <v>0.08</v>
      </c>
    </row>
    <row r="16" spans="1:7" x14ac:dyDescent="0.25">
      <c r="B16" s="19" t="s">
        <v>39</v>
      </c>
      <c r="C16" s="22">
        <v>0.05</v>
      </c>
      <c r="D16" t="s">
        <v>68</v>
      </c>
      <c r="E16" s="20">
        <v>0.09</v>
      </c>
    </row>
    <row r="17" spans="2:5" x14ac:dyDescent="0.25">
      <c r="B17" s="19" t="s">
        <v>40</v>
      </c>
      <c r="C17" s="22">
        <v>0.05</v>
      </c>
      <c r="D17" t="s">
        <v>69</v>
      </c>
      <c r="E17" s="20">
        <v>0.11</v>
      </c>
    </row>
    <row r="18" spans="2:5" x14ac:dyDescent="0.25">
      <c r="B18" s="19" t="s">
        <v>24</v>
      </c>
      <c r="C18" s="22">
        <v>0.05</v>
      </c>
      <c r="D18" t="s">
        <v>70</v>
      </c>
      <c r="E18" s="20">
        <v>0.13</v>
      </c>
    </row>
    <row r="19" spans="2:5" x14ac:dyDescent="0.25">
      <c r="B19" s="19" t="s">
        <v>25</v>
      </c>
      <c r="C19" s="22">
        <v>0.06</v>
      </c>
      <c r="D19" t="s">
        <v>71</v>
      </c>
      <c r="E19" s="20">
        <v>0.06</v>
      </c>
    </row>
    <row r="20" spans="2:5" x14ac:dyDescent="0.25">
      <c r="B20" s="19" t="s">
        <v>26</v>
      </c>
      <c r="C20" s="22">
        <v>7.0000000000000007E-2</v>
      </c>
      <c r="D20" t="s">
        <v>72</v>
      </c>
      <c r="E20" s="20">
        <v>7.0000000000000007E-2</v>
      </c>
    </row>
    <row r="21" spans="2:5" x14ac:dyDescent="0.25">
      <c r="B21" s="19" t="s">
        <v>27</v>
      </c>
      <c r="C21" s="22">
        <v>0.08</v>
      </c>
      <c r="D21" t="s">
        <v>73</v>
      </c>
      <c r="E21" s="20">
        <v>0.08</v>
      </c>
    </row>
    <row r="22" spans="2:5" x14ac:dyDescent="0.25">
      <c r="B22" s="19" t="s">
        <v>28</v>
      </c>
      <c r="C22" s="22">
        <v>0.09</v>
      </c>
      <c r="D22" t="s">
        <v>74</v>
      </c>
      <c r="E22" s="20">
        <v>0.09</v>
      </c>
    </row>
    <row r="23" spans="2:5" x14ac:dyDescent="0.25">
      <c r="B23" s="19" t="s">
        <v>29</v>
      </c>
      <c r="C23" s="22">
        <v>0.11</v>
      </c>
      <c r="D23" t="s">
        <v>75</v>
      </c>
      <c r="E23" s="20">
        <v>0.11</v>
      </c>
    </row>
    <row r="24" spans="2:5" x14ac:dyDescent="0.25">
      <c r="D24" t="s">
        <v>76</v>
      </c>
      <c r="E24" s="20">
        <v>0.13</v>
      </c>
    </row>
    <row r="25" spans="2:5" x14ac:dyDescent="0.25">
      <c r="D25" t="s">
        <v>77</v>
      </c>
      <c r="E25" s="21">
        <v>0.05</v>
      </c>
    </row>
    <row r="26" spans="2:5" x14ac:dyDescent="0.25">
      <c r="D26" t="s">
        <v>78</v>
      </c>
      <c r="E26" s="21">
        <v>0.06</v>
      </c>
    </row>
    <row r="27" spans="2:5" x14ac:dyDescent="0.25">
      <c r="D27" t="s">
        <v>79</v>
      </c>
      <c r="E27" s="21">
        <v>7.0000000000000007E-2</v>
      </c>
    </row>
    <row r="28" spans="2:5" x14ac:dyDescent="0.25">
      <c r="D28" t="s">
        <v>80</v>
      </c>
      <c r="E28" s="21">
        <v>0.08</v>
      </c>
    </row>
    <row r="29" spans="2:5" x14ac:dyDescent="0.25">
      <c r="D29" t="s">
        <v>81</v>
      </c>
      <c r="E29" s="21">
        <v>0.09</v>
      </c>
    </row>
    <row r="30" spans="2:5" x14ac:dyDescent="0.25">
      <c r="D30" t="s">
        <v>82</v>
      </c>
      <c r="E30" s="21">
        <v>0.11</v>
      </c>
    </row>
    <row r="31" spans="2:5" x14ac:dyDescent="0.25">
      <c r="D31" t="s">
        <v>83</v>
      </c>
      <c r="E31" s="21">
        <v>0.05</v>
      </c>
    </row>
    <row r="32" spans="2:5" x14ac:dyDescent="0.25">
      <c r="D32" t="s">
        <v>84</v>
      </c>
      <c r="E32" s="21">
        <v>0.06</v>
      </c>
    </row>
    <row r="33" spans="4:5" x14ac:dyDescent="0.25">
      <c r="D33" t="s">
        <v>85</v>
      </c>
      <c r="E33" s="21">
        <v>7.0000000000000007E-2</v>
      </c>
    </row>
    <row r="34" spans="4:5" x14ac:dyDescent="0.25">
      <c r="D34" t="s">
        <v>86</v>
      </c>
      <c r="E34" s="21">
        <v>0.08</v>
      </c>
    </row>
    <row r="35" spans="4:5" x14ac:dyDescent="0.25">
      <c r="D35" t="s">
        <v>87</v>
      </c>
      <c r="E35" s="21">
        <v>0.09</v>
      </c>
    </row>
    <row r="36" spans="4:5" x14ac:dyDescent="0.25">
      <c r="D36" t="s">
        <v>88</v>
      </c>
      <c r="E36" s="21">
        <v>0.11</v>
      </c>
    </row>
    <row r="37" spans="4:5" x14ac:dyDescent="0.25">
      <c r="D37" t="s">
        <v>89</v>
      </c>
      <c r="E37" s="21">
        <v>0.05</v>
      </c>
    </row>
    <row r="38" spans="4:5" x14ac:dyDescent="0.25">
      <c r="D38" t="s">
        <v>90</v>
      </c>
      <c r="E38" s="21">
        <v>0.06</v>
      </c>
    </row>
    <row r="39" spans="4:5" x14ac:dyDescent="0.25">
      <c r="D39" t="s">
        <v>91</v>
      </c>
      <c r="E39" s="21">
        <v>7.0000000000000007E-2</v>
      </c>
    </row>
    <row r="40" spans="4:5" x14ac:dyDescent="0.25">
      <c r="D40" t="s">
        <v>92</v>
      </c>
      <c r="E40" s="21">
        <v>0.08</v>
      </c>
    </row>
    <row r="41" spans="4:5" x14ac:dyDescent="0.25">
      <c r="D41" t="s">
        <v>93</v>
      </c>
      <c r="E41" s="21">
        <v>0.09</v>
      </c>
    </row>
    <row r="42" spans="4:5" x14ac:dyDescent="0.25">
      <c r="D42" t="s">
        <v>94</v>
      </c>
      <c r="E42" s="21">
        <v>0.11</v>
      </c>
    </row>
    <row r="43" spans="4:5" x14ac:dyDescent="0.25">
      <c r="D43" t="s">
        <v>95</v>
      </c>
      <c r="E43" s="22">
        <v>0.05</v>
      </c>
    </row>
    <row r="44" spans="4:5" x14ac:dyDescent="0.25">
      <c r="D44" t="s">
        <v>96</v>
      </c>
      <c r="E44" s="22">
        <v>0.05</v>
      </c>
    </row>
    <row r="45" spans="4:5" x14ac:dyDescent="0.25">
      <c r="D45" t="s">
        <v>97</v>
      </c>
      <c r="E45" s="22">
        <v>0.05</v>
      </c>
    </row>
    <row r="46" spans="4:5" x14ac:dyDescent="0.25">
      <c r="D46" t="s">
        <v>98</v>
      </c>
      <c r="E46" s="22">
        <v>0.05</v>
      </c>
    </row>
    <row r="47" spans="4:5" x14ac:dyDescent="0.25">
      <c r="D47" t="s">
        <v>99</v>
      </c>
      <c r="E47" s="22">
        <v>0.05</v>
      </c>
    </row>
    <row r="48" spans="4:5" x14ac:dyDescent="0.25">
      <c r="D48" t="s">
        <v>100</v>
      </c>
      <c r="E48" s="22">
        <v>0.06</v>
      </c>
    </row>
    <row r="49" spans="4:5" x14ac:dyDescent="0.25">
      <c r="D49" t="s">
        <v>101</v>
      </c>
      <c r="E49" s="22">
        <v>7.0000000000000007E-2</v>
      </c>
    </row>
    <row r="50" spans="4:5" x14ac:dyDescent="0.25">
      <c r="D50" t="s">
        <v>102</v>
      </c>
      <c r="E50" s="22">
        <v>0.08</v>
      </c>
    </row>
    <row r="51" spans="4:5" x14ac:dyDescent="0.25">
      <c r="D51" t="s">
        <v>103</v>
      </c>
      <c r="E51" s="22">
        <v>0.09</v>
      </c>
    </row>
    <row r="52" spans="4:5" x14ac:dyDescent="0.25">
      <c r="D52" t="s">
        <v>104</v>
      </c>
      <c r="E52" s="22">
        <v>0.11</v>
      </c>
    </row>
    <row r="53" spans="4:5" x14ac:dyDescent="0.25">
      <c r="D53" t="s">
        <v>105</v>
      </c>
      <c r="E53" s="22">
        <v>0.05</v>
      </c>
    </row>
    <row r="54" spans="4:5" x14ac:dyDescent="0.25">
      <c r="D54" t="s">
        <v>106</v>
      </c>
      <c r="E54" s="22">
        <v>0.05</v>
      </c>
    </row>
    <row r="55" spans="4:5" x14ac:dyDescent="0.25">
      <c r="D55" t="s">
        <v>107</v>
      </c>
      <c r="E55" s="22">
        <v>0.05</v>
      </c>
    </row>
    <row r="56" spans="4:5" x14ac:dyDescent="0.25">
      <c r="D56" t="s">
        <v>108</v>
      </c>
      <c r="E56" s="22">
        <v>0.05</v>
      </c>
    </row>
    <row r="57" spans="4:5" x14ac:dyDescent="0.25">
      <c r="D57" t="s">
        <v>109</v>
      </c>
      <c r="E57" s="22">
        <v>0.05</v>
      </c>
    </row>
    <row r="58" spans="4:5" x14ac:dyDescent="0.25">
      <c r="D58" t="s">
        <v>110</v>
      </c>
      <c r="E58" s="22">
        <v>0.06</v>
      </c>
    </row>
    <row r="59" spans="4:5" x14ac:dyDescent="0.25">
      <c r="D59" t="s">
        <v>111</v>
      </c>
      <c r="E59" s="22">
        <v>7.0000000000000007E-2</v>
      </c>
    </row>
    <row r="60" spans="4:5" x14ac:dyDescent="0.25">
      <c r="D60" t="s">
        <v>112</v>
      </c>
      <c r="E60" s="22">
        <v>0.08</v>
      </c>
    </row>
    <row r="61" spans="4:5" x14ac:dyDescent="0.25">
      <c r="D61" t="s">
        <v>113</v>
      </c>
      <c r="E61" s="22">
        <v>0.09</v>
      </c>
    </row>
    <row r="62" spans="4:5" x14ac:dyDescent="0.25">
      <c r="D62" t="s">
        <v>114</v>
      </c>
      <c r="E62" s="22">
        <v>0.11</v>
      </c>
    </row>
    <row r="63" spans="4:5" x14ac:dyDescent="0.25">
      <c r="D63" t="s">
        <v>115</v>
      </c>
      <c r="E63" s="22">
        <v>0.05</v>
      </c>
    </row>
    <row r="64" spans="4:5" x14ac:dyDescent="0.25">
      <c r="D64" t="s">
        <v>116</v>
      </c>
      <c r="E64" s="22">
        <v>0.05</v>
      </c>
    </row>
    <row r="65" spans="4:5" x14ac:dyDescent="0.25">
      <c r="D65" t="s">
        <v>117</v>
      </c>
      <c r="E65" s="22">
        <v>0.05</v>
      </c>
    </row>
    <row r="66" spans="4:5" x14ac:dyDescent="0.25">
      <c r="D66" t="s">
        <v>118</v>
      </c>
      <c r="E66" s="22">
        <v>0.05</v>
      </c>
    </row>
    <row r="67" spans="4:5" x14ac:dyDescent="0.25">
      <c r="D67" t="s">
        <v>119</v>
      </c>
      <c r="E67" s="22">
        <v>0.05</v>
      </c>
    </row>
    <row r="68" spans="4:5" x14ac:dyDescent="0.25">
      <c r="D68" t="s">
        <v>120</v>
      </c>
      <c r="E68" s="22">
        <v>0.06</v>
      </c>
    </row>
    <row r="69" spans="4:5" x14ac:dyDescent="0.25">
      <c r="D69" t="s">
        <v>121</v>
      </c>
      <c r="E69" s="22">
        <v>7.0000000000000007E-2</v>
      </c>
    </row>
    <row r="70" spans="4:5" x14ac:dyDescent="0.25">
      <c r="D70" t="s">
        <v>122</v>
      </c>
      <c r="E70" s="22">
        <v>0.08</v>
      </c>
    </row>
    <row r="71" spans="4:5" x14ac:dyDescent="0.25">
      <c r="D71" t="s">
        <v>123</v>
      </c>
      <c r="E71" s="22">
        <v>0.09</v>
      </c>
    </row>
    <row r="72" spans="4:5" x14ac:dyDescent="0.25">
      <c r="D72" t="s">
        <v>124</v>
      </c>
      <c r="E72" s="22">
        <v>0.11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BED05-AE9B-4367-8293-6A31698BB8FC}">
  <dimension ref="A1:G39"/>
  <sheetViews>
    <sheetView workbookViewId="0">
      <selection activeCell="A7" sqref="A7:XFD7"/>
    </sheetView>
  </sheetViews>
  <sheetFormatPr defaultColWidth="9.140625" defaultRowHeight="12.75" x14ac:dyDescent="0.2"/>
  <cols>
    <col min="1" max="1" width="28.7109375" style="4" bestFit="1" customWidth="1"/>
    <col min="2" max="2" width="44.7109375" style="4" customWidth="1"/>
    <col min="3" max="10" width="28.7109375" style="4" bestFit="1" customWidth="1"/>
    <col min="11" max="13" width="42.85546875" style="4" bestFit="1" customWidth="1"/>
    <col min="14" max="16384" width="9.140625" style="4"/>
  </cols>
  <sheetData>
    <row r="1" spans="1:7" x14ac:dyDescent="0.2">
      <c r="B1" s="4" t="s">
        <v>134</v>
      </c>
      <c r="C1" s="4" t="s">
        <v>135</v>
      </c>
      <c r="D1" s="4" t="s">
        <v>136</v>
      </c>
    </row>
    <row r="2" spans="1:7" x14ac:dyDescent="0.2">
      <c r="D2" s="4" t="s">
        <v>137</v>
      </c>
    </row>
    <row r="3" spans="1:7" x14ac:dyDescent="0.2">
      <c r="A3" s="4" t="s">
        <v>130</v>
      </c>
      <c r="B3" s="5">
        <v>0.05</v>
      </c>
      <c r="C3" s="5">
        <v>0.05</v>
      </c>
      <c r="D3" s="4" t="s">
        <v>138</v>
      </c>
      <c r="E3" s="5" t="s">
        <v>139</v>
      </c>
      <c r="F3" s="5">
        <v>0.05</v>
      </c>
      <c r="G3" s="4" t="str">
        <f>"calculated at"&amp;" "&amp;"5%"</f>
        <v>calculated at 5%</v>
      </c>
    </row>
    <row r="4" spans="1:7" x14ac:dyDescent="0.2">
      <c r="A4" s="4" t="s">
        <v>140</v>
      </c>
      <c r="B4" s="5">
        <v>0.05</v>
      </c>
      <c r="C4" s="5">
        <v>0.05</v>
      </c>
      <c r="D4" s="4" t="s">
        <v>138</v>
      </c>
      <c r="E4" s="5" t="s">
        <v>139</v>
      </c>
      <c r="F4" s="5">
        <v>0.05</v>
      </c>
      <c r="G4" s="4" t="str">
        <f>"calculated at"&amp;" "&amp;"5%"</f>
        <v>calculated at 5%</v>
      </c>
    </row>
    <row r="5" spans="1:7" x14ac:dyDescent="0.2">
      <c r="A5" s="4" t="s">
        <v>132</v>
      </c>
      <c r="B5" s="5">
        <v>0.05</v>
      </c>
      <c r="C5" s="5">
        <v>0.05</v>
      </c>
      <c r="D5" s="4" t="s">
        <v>138</v>
      </c>
      <c r="E5" s="5" t="s">
        <v>139</v>
      </c>
      <c r="F5" s="5">
        <v>0.05</v>
      </c>
      <c r="G5" s="4" t="str">
        <f>"calculated at"&amp;" "&amp;"5%"</f>
        <v>calculated at 5%</v>
      </c>
    </row>
    <row r="6" spans="1:7" x14ac:dyDescent="0.2">
      <c r="A6" s="4" t="s">
        <v>131</v>
      </c>
      <c r="B6" s="5">
        <v>0.05</v>
      </c>
      <c r="C6" s="5">
        <v>0.05</v>
      </c>
      <c r="D6" s="4" t="s">
        <v>138</v>
      </c>
      <c r="E6" s="5" t="s">
        <v>139</v>
      </c>
      <c r="F6" s="5">
        <v>0.05</v>
      </c>
      <c r="G6" s="4" t="str">
        <f>"calculated at"&amp;" "&amp;"5%"</f>
        <v>calculated at 5%</v>
      </c>
    </row>
    <row r="7" spans="1:7" x14ac:dyDescent="0.2">
      <c r="A7" s="4" t="s">
        <v>141</v>
      </c>
      <c r="B7" s="5">
        <v>0.11</v>
      </c>
      <c r="C7" s="5">
        <v>0.05</v>
      </c>
      <c r="D7" s="5">
        <v>0.06</v>
      </c>
      <c r="E7" s="5" t="s">
        <v>214</v>
      </c>
      <c r="F7" s="5">
        <v>0.11</v>
      </c>
      <c r="G7" s="4" t="str">
        <f>"calculated at"&amp;" "&amp;"11%"</f>
        <v>calculated at 11%</v>
      </c>
    </row>
    <row r="8" spans="1:7" x14ac:dyDescent="0.2">
      <c r="A8" s="4" t="s">
        <v>142</v>
      </c>
      <c r="B8" s="5">
        <v>0.12</v>
      </c>
      <c r="C8" s="5">
        <v>0.05</v>
      </c>
      <c r="D8" s="5">
        <v>7.0000000000000007E-2</v>
      </c>
      <c r="E8" s="5" t="s">
        <v>215</v>
      </c>
      <c r="F8" s="5">
        <v>0.12</v>
      </c>
      <c r="G8" s="4" t="str">
        <f>"calculated at"&amp;" "&amp;"12%"</f>
        <v>calculated at 12%</v>
      </c>
    </row>
    <row r="9" spans="1:7" x14ac:dyDescent="0.2">
      <c r="A9" s="4" t="s">
        <v>143</v>
      </c>
      <c r="B9" s="5">
        <v>0.12</v>
      </c>
      <c r="C9" s="5">
        <v>0.05</v>
      </c>
      <c r="D9" s="5">
        <v>7.0000000000000007E-2</v>
      </c>
      <c r="E9" s="5" t="s">
        <v>144</v>
      </c>
      <c r="F9" s="5">
        <v>0.05</v>
      </c>
      <c r="G9" s="4" t="str">
        <f>"calculated at"&amp;" "&amp;"5%"</f>
        <v>calculated at 5%</v>
      </c>
    </row>
    <row r="10" spans="1:7" x14ac:dyDescent="0.2">
      <c r="A10" s="4" t="s">
        <v>145</v>
      </c>
      <c r="B10" s="5">
        <v>0.13</v>
      </c>
      <c r="C10" s="5">
        <v>0.13</v>
      </c>
      <c r="D10" s="4" t="s">
        <v>146</v>
      </c>
      <c r="E10" s="5" t="s">
        <v>147</v>
      </c>
      <c r="F10" s="5">
        <v>0.13</v>
      </c>
      <c r="G10" s="4" t="str">
        <f>"calculated at"&amp;" "&amp;"13%"</f>
        <v>calculated at 13%</v>
      </c>
    </row>
    <row r="11" spans="1:7" x14ac:dyDescent="0.2">
      <c r="A11" s="4" t="s">
        <v>148</v>
      </c>
      <c r="B11" s="26">
        <v>0.14974999999999999</v>
      </c>
      <c r="C11" s="5">
        <v>0.05</v>
      </c>
      <c r="D11" s="26">
        <v>9.9750000000000005E-2</v>
      </c>
      <c r="E11" s="5" t="s">
        <v>216</v>
      </c>
      <c r="F11" s="26">
        <v>0.14974999999999999</v>
      </c>
      <c r="G11" s="4" t="str">
        <f>"calculated at"&amp;" "&amp;"14.975%"</f>
        <v>calculated at 14.975%</v>
      </c>
    </row>
    <row r="12" spans="1:7" x14ac:dyDescent="0.2">
      <c r="A12" s="4" t="s">
        <v>149</v>
      </c>
      <c r="B12" s="5">
        <v>0.15</v>
      </c>
      <c r="C12" s="5">
        <v>0.15</v>
      </c>
      <c r="D12" s="4" t="s">
        <v>146</v>
      </c>
      <c r="E12" s="5" t="s">
        <v>150</v>
      </c>
      <c r="F12" s="5">
        <v>0.15</v>
      </c>
      <c r="G12" s="4" t="str">
        <f>"calculated at"&amp;" "&amp;"15%"</f>
        <v>calculated at 15%</v>
      </c>
    </row>
    <row r="13" spans="1:7" x14ac:dyDescent="0.2">
      <c r="A13" s="4" t="s">
        <v>151</v>
      </c>
      <c r="B13" s="5">
        <v>0.15</v>
      </c>
      <c r="C13" s="5">
        <v>0.15</v>
      </c>
      <c r="D13" s="4" t="s">
        <v>146</v>
      </c>
      <c r="E13" s="5" t="s">
        <v>150</v>
      </c>
      <c r="F13" s="5">
        <v>0.15</v>
      </c>
      <c r="G13" s="4" t="str">
        <f>"calculated at"&amp;" "&amp;"15%"</f>
        <v>calculated at 15%</v>
      </c>
    </row>
    <row r="14" spans="1:7" x14ac:dyDescent="0.2">
      <c r="A14" s="4" t="s">
        <v>152</v>
      </c>
      <c r="B14" s="5">
        <v>0.15</v>
      </c>
      <c r="C14" s="5">
        <v>0.15</v>
      </c>
      <c r="D14" s="4" t="s">
        <v>146</v>
      </c>
      <c r="E14" s="5" t="s">
        <v>150</v>
      </c>
      <c r="F14" s="5">
        <v>0.15</v>
      </c>
      <c r="G14" s="4" t="str">
        <f>"calculated at"&amp;" "&amp;"15%"</f>
        <v>calculated at 15%</v>
      </c>
    </row>
    <row r="15" spans="1:7" x14ac:dyDescent="0.2">
      <c r="A15" s="4" t="s">
        <v>153</v>
      </c>
      <c r="B15" s="5">
        <v>0.15</v>
      </c>
      <c r="C15" s="5">
        <v>0.15</v>
      </c>
      <c r="D15" s="4" t="s">
        <v>146</v>
      </c>
      <c r="E15" s="5" t="s">
        <v>150</v>
      </c>
      <c r="F15" s="5">
        <v>0.15</v>
      </c>
      <c r="G15" s="4" t="str">
        <f>"calculated at"&amp;" "&amp;"15%"</f>
        <v>calculated at 15%</v>
      </c>
    </row>
    <row r="16" spans="1:7" x14ac:dyDescent="0.2">
      <c r="A16" s="4" t="s">
        <v>154</v>
      </c>
      <c r="E16" s="5" t="s">
        <v>155</v>
      </c>
      <c r="F16" s="5">
        <v>0</v>
      </c>
      <c r="G16" s="4" t="str">
        <f>"calculated at"&amp;" "&amp;"0%"</f>
        <v>calculated at 0%</v>
      </c>
    </row>
    <row r="22" spans="1:6" x14ac:dyDescent="0.2">
      <c r="A22" s="27">
        <v>0.05</v>
      </c>
      <c r="B22" s="4" t="e">
        <v>#N/A</v>
      </c>
      <c r="C22" s="4" t="e">
        <v>#N/A</v>
      </c>
    </row>
    <row r="23" spans="1:6" x14ac:dyDescent="0.2">
      <c r="F23" s="28" t="e">
        <f>_xlfn.XLOOKUP('REPORTING FORM'!H8,'Delcared Use_HST'!A3:A16,'Delcared Use_HST'!B3:B16)</f>
        <v>#N/A</v>
      </c>
    </row>
    <row r="28" spans="1:6" x14ac:dyDescent="0.2">
      <c r="A28" s="4">
        <v>0.05</v>
      </c>
      <c r="B28" s="4" t="e">
        <v>#N/A</v>
      </c>
      <c r="C28" s="4" t="e">
        <v>#N/A</v>
      </c>
    </row>
    <row r="32" spans="1:6" x14ac:dyDescent="0.2">
      <c r="A32" s="4" t="s">
        <v>129</v>
      </c>
      <c r="B32" s="4" t="s">
        <v>156</v>
      </c>
    </row>
    <row r="33" spans="1:2" x14ac:dyDescent="0.2">
      <c r="A33" s="4" t="s">
        <v>157</v>
      </c>
      <c r="B33" s="4" t="s">
        <v>158</v>
      </c>
    </row>
    <row r="34" spans="1:2" x14ac:dyDescent="0.2">
      <c r="A34" s="4" t="s">
        <v>133</v>
      </c>
      <c r="B34" s="4" t="s">
        <v>159</v>
      </c>
    </row>
    <row r="35" spans="1:2" x14ac:dyDescent="0.2">
      <c r="A35" s="4" t="s">
        <v>160</v>
      </c>
      <c r="B35" s="4" t="s">
        <v>161</v>
      </c>
    </row>
    <row r="36" spans="1:2" x14ac:dyDescent="0.2">
      <c r="A36" s="4" t="s">
        <v>162</v>
      </c>
      <c r="B36" s="4" t="s">
        <v>163</v>
      </c>
    </row>
    <row r="37" spans="1:2" x14ac:dyDescent="0.2">
      <c r="A37" s="4" t="s">
        <v>164</v>
      </c>
      <c r="B37" s="4" t="s">
        <v>161</v>
      </c>
    </row>
    <row r="38" spans="1:2" x14ac:dyDescent="0.2">
      <c r="A38" s="4" t="s">
        <v>165</v>
      </c>
      <c r="B38" s="4" t="s">
        <v>166</v>
      </c>
    </row>
    <row r="39" spans="1:2" x14ac:dyDescent="0.2">
      <c r="A39" s="4" t="s">
        <v>167</v>
      </c>
      <c r="B39" s="4" t="s">
        <v>146</v>
      </c>
    </row>
  </sheetData>
  <sheetProtection selectLockedCells="1" selectUnlockedCells="1"/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29484-56E6-4620-B15F-B8479AEFBF2E}">
  <dimension ref="A1:C23"/>
  <sheetViews>
    <sheetView workbookViewId="0">
      <selection activeCell="B8" sqref="B8"/>
    </sheetView>
  </sheetViews>
  <sheetFormatPr defaultColWidth="9.140625" defaultRowHeight="12.75" x14ac:dyDescent="0.2"/>
  <cols>
    <col min="1" max="1" width="14.42578125" style="4" bestFit="1" customWidth="1"/>
    <col min="2" max="2" width="42.85546875" style="4" bestFit="1" customWidth="1"/>
    <col min="3" max="3" width="11.140625" style="4" customWidth="1"/>
    <col min="4" max="16384" width="9.140625" style="4"/>
  </cols>
  <sheetData>
    <row r="1" spans="1:3" x14ac:dyDescent="0.2">
      <c r="A1" s="1" t="s">
        <v>20</v>
      </c>
      <c r="B1" s="2" t="s">
        <v>21</v>
      </c>
      <c r="C1" s="3" t="s">
        <v>22</v>
      </c>
    </row>
    <row r="2" spans="1:3" ht="15" x14ac:dyDescent="0.25">
      <c r="A2" s="1" t="s">
        <v>23</v>
      </c>
      <c r="B2" s="6" t="s">
        <v>24</v>
      </c>
      <c r="C2" s="7">
        <v>0.06</v>
      </c>
    </row>
    <row r="3" spans="1:3" ht="15" x14ac:dyDescent="0.25">
      <c r="A3" s="1" t="s">
        <v>30</v>
      </c>
      <c r="B3" s="6" t="s">
        <v>25</v>
      </c>
      <c r="C3" s="7">
        <v>7.0000000000000007E-2</v>
      </c>
    </row>
    <row r="4" spans="1:3" ht="15" x14ac:dyDescent="0.25">
      <c r="A4" s="1" t="s">
        <v>31</v>
      </c>
      <c r="B4" s="6" t="s">
        <v>26</v>
      </c>
      <c r="C4" s="7">
        <v>0.08</v>
      </c>
    </row>
    <row r="5" spans="1:3" ht="15" x14ac:dyDescent="0.25">
      <c r="A5" s="1" t="s">
        <v>32</v>
      </c>
      <c r="B5" s="6" t="s">
        <v>27</v>
      </c>
      <c r="C5" s="7">
        <v>0.09</v>
      </c>
    </row>
    <row r="6" spans="1:3" ht="15" x14ac:dyDescent="0.25">
      <c r="A6" s="1"/>
      <c r="B6" s="6" t="s">
        <v>28</v>
      </c>
      <c r="C6" s="7">
        <v>0.11</v>
      </c>
    </row>
    <row r="7" spans="1:3" ht="15" x14ac:dyDescent="0.25">
      <c r="A7" s="1"/>
      <c r="B7" s="1" t="s">
        <v>29</v>
      </c>
      <c r="C7" s="7">
        <v>0.13</v>
      </c>
    </row>
    <row r="8" spans="1:3" ht="15" x14ac:dyDescent="0.25">
      <c r="A8" s="9" t="s">
        <v>33</v>
      </c>
      <c r="B8" s="10" t="s">
        <v>24</v>
      </c>
      <c r="C8" s="11">
        <v>0.05</v>
      </c>
    </row>
    <row r="9" spans="1:3" ht="15" x14ac:dyDescent="0.25">
      <c r="A9" s="9" t="s">
        <v>34</v>
      </c>
      <c r="B9" s="10" t="s">
        <v>25</v>
      </c>
      <c r="C9" s="11">
        <v>0.06</v>
      </c>
    </row>
    <row r="10" spans="1:3" ht="15" x14ac:dyDescent="0.25">
      <c r="A10" s="9" t="s">
        <v>35</v>
      </c>
      <c r="B10" s="10" t="s">
        <v>26</v>
      </c>
      <c r="C10" s="11">
        <v>7.0000000000000007E-2</v>
      </c>
    </row>
    <row r="11" spans="1:3" ht="15" x14ac:dyDescent="0.25">
      <c r="A11" s="9"/>
      <c r="B11" s="10" t="s">
        <v>27</v>
      </c>
      <c r="C11" s="11">
        <v>0.08</v>
      </c>
    </row>
    <row r="12" spans="1:3" ht="15" x14ac:dyDescent="0.25">
      <c r="A12" s="9"/>
      <c r="B12" s="10" t="s">
        <v>28</v>
      </c>
      <c r="C12" s="11">
        <v>0.09</v>
      </c>
    </row>
    <row r="13" spans="1:3" ht="15" x14ac:dyDescent="0.25">
      <c r="A13" s="9"/>
      <c r="B13" s="9" t="s">
        <v>29</v>
      </c>
      <c r="C13" s="11">
        <v>0.11</v>
      </c>
    </row>
    <row r="14" spans="1:3" x14ac:dyDescent="0.2">
      <c r="A14" s="12" t="s">
        <v>36</v>
      </c>
      <c r="B14" s="12" t="s">
        <v>37</v>
      </c>
      <c r="C14" s="13">
        <v>0.05</v>
      </c>
    </row>
    <row r="15" spans="1:3" x14ac:dyDescent="0.2">
      <c r="A15" s="12" t="s">
        <v>41</v>
      </c>
      <c r="B15" s="14" t="s">
        <v>38</v>
      </c>
      <c r="C15" s="13">
        <v>0.05</v>
      </c>
    </row>
    <row r="16" spans="1:3" x14ac:dyDescent="0.2">
      <c r="A16" s="12" t="s">
        <v>42</v>
      </c>
      <c r="B16" s="14" t="s">
        <v>39</v>
      </c>
      <c r="C16" s="13">
        <v>0.05</v>
      </c>
    </row>
    <row r="17" spans="1:3" x14ac:dyDescent="0.2">
      <c r="A17" s="12"/>
      <c r="B17" s="14" t="s">
        <v>40</v>
      </c>
      <c r="C17" s="13">
        <v>0.05</v>
      </c>
    </row>
    <row r="18" spans="1:3" ht="15" x14ac:dyDescent="0.25">
      <c r="A18" s="12"/>
      <c r="B18" s="15" t="s">
        <v>24</v>
      </c>
      <c r="C18" s="16">
        <v>0.05</v>
      </c>
    </row>
    <row r="19" spans="1:3" ht="15" x14ac:dyDescent="0.25">
      <c r="A19" s="12"/>
      <c r="B19" s="15" t="s">
        <v>25</v>
      </c>
      <c r="C19" s="16">
        <v>0.06</v>
      </c>
    </row>
    <row r="20" spans="1:3" ht="15" x14ac:dyDescent="0.25">
      <c r="A20" s="12"/>
      <c r="B20" s="15" t="s">
        <v>26</v>
      </c>
      <c r="C20" s="16">
        <v>7.0000000000000007E-2</v>
      </c>
    </row>
    <row r="21" spans="1:3" ht="15" x14ac:dyDescent="0.25">
      <c r="A21" s="12"/>
      <c r="B21" s="15" t="s">
        <v>27</v>
      </c>
      <c r="C21" s="16">
        <v>0.08</v>
      </c>
    </row>
    <row r="22" spans="1:3" ht="15" x14ac:dyDescent="0.25">
      <c r="A22" s="12"/>
      <c r="B22" s="15" t="s">
        <v>28</v>
      </c>
      <c r="C22" s="16">
        <v>0.09</v>
      </c>
    </row>
    <row r="23" spans="1:3" ht="15" x14ac:dyDescent="0.25">
      <c r="A23" s="12"/>
      <c r="B23" s="12" t="s">
        <v>29</v>
      </c>
      <c r="C23" s="16">
        <v>0.11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4C48B-6127-4692-A2DC-ECB4AD297949}">
  <dimension ref="A1:AT73"/>
  <sheetViews>
    <sheetView workbookViewId="0">
      <selection activeCell="F16" sqref="F16"/>
    </sheetView>
  </sheetViews>
  <sheetFormatPr defaultColWidth="9.140625" defaultRowHeight="12.75" x14ac:dyDescent="0.2"/>
  <cols>
    <col min="1" max="1" width="14.42578125" style="4" bestFit="1" customWidth="1"/>
    <col min="2" max="2" width="42.85546875" style="4" bestFit="1" customWidth="1"/>
    <col min="3" max="3" width="11.140625" style="4" customWidth="1"/>
    <col min="4" max="6" width="9.140625" style="4"/>
    <col min="7" max="7" width="14.42578125" style="4" bestFit="1" customWidth="1"/>
    <col min="8" max="9" width="9.140625" style="4"/>
    <col min="10" max="10" width="14" style="4" customWidth="1"/>
    <col min="11" max="20" width="9.140625" style="4"/>
    <col min="21" max="21" width="14.42578125" style="4" bestFit="1" customWidth="1"/>
    <col min="22" max="40" width="9.140625" style="4"/>
    <col min="41" max="41" width="9.140625" style="5"/>
    <col min="42" max="43" width="9.140625" style="4"/>
    <col min="44" max="44" width="13.42578125" style="4" bestFit="1" customWidth="1"/>
    <col min="45" max="16384" width="9.140625" style="4"/>
  </cols>
  <sheetData>
    <row r="1" spans="1:46" x14ac:dyDescent="0.2">
      <c r="A1" s="1" t="s">
        <v>20</v>
      </c>
      <c r="B1" s="2" t="s">
        <v>21</v>
      </c>
      <c r="C1" s="3" t="s">
        <v>22</v>
      </c>
    </row>
    <row r="2" spans="1:46" ht="15" x14ac:dyDescent="0.25">
      <c r="A2" s="1" t="s">
        <v>23</v>
      </c>
      <c r="B2" s="6" t="s">
        <v>24</v>
      </c>
      <c r="C2" s="7">
        <v>0.06</v>
      </c>
      <c r="G2" s="4" t="str" cm="1">
        <f t="array" ref="G2:G11">_xlfn.UNIQUE(DGRIPA3[IPATerm])</f>
        <v>IPA 1995 - 1998</v>
      </c>
      <c r="J2" s="4" t="str" cm="1">
        <f t="array" ref="J2:O2">TRANSPOSE(_xlfn.UNIQUE(_xlfn._xlws.FILTER(DGRIPA3[UseFee],DGRIPA3[IPATerm]=G2)))</f>
        <v>100% Advance</v>
      </c>
      <c r="K2" s="4" t="str">
        <v>75% Advance</v>
      </c>
      <c r="L2" s="4" t="str">
        <v>50% Advance</v>
      </c>
      <c r="M2" s="4" t="str">
        <v>25% Advance</v>
      </c>
      <c r="N2" s="4" t="str">
        <v>0% Advance</v>
      </c>
      <c r="O2" s="4" t="str">
        <v>0% Advance - Super Low Budget</v>
      </c>
      <c r="U2" s="8" t="s">
        <v>23</v>
      </c>
      <c r="X2" s="4" t="e">
        <v>#REF!</v>
      </c>
      <c r="AI2" s="4" t="str" cm="1">
        <f t="array" ref="AI2:AI11">_xlfn.UNIQUE(DGRIPA3[UseFee])</f>
        <v>100% Advance</v>
      </c>
      <c r="AO2" s="5" cm="1">
        <f t="array" ref="AO2:AP2">TRANSPOSE(_xlfn.UNIQUE(_xlfn._xlws.FILTER(DGRIPA3[DGR],DGRIPA3[UseFee]=AI2)))</f>
        <v>0.06</v>
      </c>
      <c r="AP2" s="4">
        <v>0.05</v>
      </c>
      <c r="AR2" s="8" t="s">
        <v>24</v>
      </c>
      <c r="AT2" s="4" t="e">
        <v>#REF!</v>
      </c>
    </row>
    <row r="3" spans="1:46" ht="15" x14ac:dyDescent="0.25">
      <c r="A3" s="1" t="s">
        <v>23</v>
      </c>
      <c r="B3" s="6" t="s">
        <v>25</v>
      </c>
      <c r="C3" s="7">
        <v>7.0000000000000007E-2</v>
      </c>
      <c r="G3" s="4" t="str">
        <v>IPA 1999 - 2001</v>
      </c>
      <c r="J3" s="4" t="str" cm="1">
        <f t="array" ref="J3:O3">TRANSPOSE(_xlfn.UNIQUE(_xlfn._xlws.FILTER(DGRIPA3[UseFee],DGRIPA3[IPATerm]=G3)))</f>
        <v>100% Advance</v>
      </c>
      <c r="K3" s="4" t="str">
        <v>75% Advance</v>
      </c>
      <c r="L3" s="4" t="str">
        <v>50% Advance</v>
      </c>
      <c r="M3" s="4" t="str">
        <v>25% Advance</v>
      </c>
      <c r="N3" s="4" t="str">
        <v>0% Advance</v>
      </c>
      <c r="O3" s="4" t="str">
        <v>0% Advance - Super Low Budget</v>
      </c>
      <c r="AI3" s="4" t="str">
        <v>75% Advance</v>
      </c>
    </row>
    <row r="4" spans="1:46" ht="15" x14ac:dyDescent="0.25">
      <c r="A4" s="1" t="s">
        <v>23</v>
      </c>
      <c r="B4" s="6" t="s">
        <v>26</v>
      </c>
      <c r="C4" s="7">
        <v>0.08</v>
      </c>
      <c r="G4" s="4" t="str">
        <v>IPA 2002 - 2003</v>
      </c>
      <c r="J4" s="4" t="str" cm="1">
        <f t="array" ref="J4:O4">TRANSPOSE(_xlfn.UNIQUE(_xlfn._xlws.FILTER(DGRIPA3[UseFee],DGRIPA3[IPATerm]=G4)))</f>
        <v>100% Advance</v>
      </c>
      <c r="K4" s="4" t="str">
        <v>75% Advance</v>
      </c>
      <c r="L4" s="4" t="str">
        <v>50% Advance</v>
      </c>
      <c r="M4" s="4" t="str">
        <v>25% Advance</v>
      </c>
      <c r="N4" s="4" t="str">
        <v>0% Advance</v>
      </c>
      <c r="O4" s="4" t="str">
        <v>0% Advance - Super Low Budget</v>
      </c>
      <c r="AI4" s="4" t="str">
        <v>50% Advance</v>
      </c>
    </row>
    <row r="5" spans="1:46" ht="15" x14ac:dyDescent="0.25">
      <c r="A5" s="1" t="s">
        <v>23</v>
      </c>
      <c r="B5" s="6" t="s">
        <v>27</v>
      </c>
      <c r="C5" s="7">
        <v>0.09</v>
      </c>
      <c r="G5" s="4" t="str">
        <v>IPA 2004 - 2006</v>
      </c>
      <c r="J5" s="4" t="str" cm="1">
        <f t="array" ref="J5:O5">TRANSPOSE(_xlfn.UNIQUE(_xlfn._xlws.FILTER(DGRIPA3[UseFee],DGRIPA3[IPATerm]=G5)))</f>
        <v>100% Advance</v>
      </c>
      <c r="K5" s="4" t="str">
        <v>75% Advance</v>
      </c>
      <c r="L5" s="4" t="str">
        <v>50% Advance</v>
      </c>
      <c r="M5" s="4" t="str">
        <v>25% Advance</v>
      </c>
      <c r="N5" s="4" t="str">
        <v>0% Advance</v>
      </c>
      <c r="O5" s="4" t="str">
        <v>0% Advance - Super Low Budget</v>
      </c>
      <c r="AI5" s="4" t="str">
        <v>25% Advance</v>
      </c>
    </row>
    <row r="6" spans="1:46" ht="15" x14ac:dyDescent="0.25">
      <c r="A6" s="1" t="s">
        <v>23</v>
      </c>
      <c r="B6" s="6" t="s">
        <v>28</v>
      </c>
      <c r="C6" s="7">
        <v>0.11</v>
      </c>
      <c r="G6" s="4" t="str">
        <v>IPA 2007 - 2009</v>
      </c>
      <c r="J6" s="4" t="str" cm="1">
        <f t="array" ref="J6:O6">TRANSPOSE(_xlfn.UNIQUE(_xlfn._xlws.FILTER(DGRIPA3[UseFee],DGRIPA3[IPATerm]=G6)))</f>
        <v>100% Advance</v>
      </c>
      <c r="K6" s="4" t="str">
        <v>75% Advance</v>
      </c>
      <c r="L6" s="4" t="str">
        <v>50% Advance</v>
      </c>
      <c r="M6" s="4" t="str">
        <v>25% Advance</v>
      </c>
      <c r="N6" s="4" t="str">
        <v>0% Advance</v>
      </c>
      <c r="O6" s="4" t="str">
        <v>0% Advance - Super Low Budget</v>
      </c>
      <c r="AI6" s="4" t="str">
        <v>0% Advance</v>
      </c>
    </row>
    <row r="7" spans="1:46" ht="15" x14ac:dyDescent="0.25">
      <c r="A7" s="1" t="s">
        <v>23</v>
      </c>
      <c r="B7" s="1" t="s">
        <v>29</v>
      </c>
      <c r="C7" s="7">
        <v>0.13</v>
      </c>
      <c r="G7" s="4" t="str">
        <v>IPA 2010 - 2012</v>
      </c>
      <c r="J7" s="4" t="str" cm="1">
        <f t="array" ref="J7:O7">TRANSPOSE(_xlfn.UNIQUE(_xlfn._xlws.FILTER(DGRIPA3[UseFee],DGRIPA3[IPATerm]=G7)))</f>
        <v>100% Advance</v>
      </c>
      <c r="K7" s="4" t="str">
        <v>75% Advance</v>
      </c>
      <c r="L7" s="4" t="str">
        <v>50% Advance</v>
      </c>
      <c r="M7" s="4" t="str">
        <v>25% Advance</v>
      </c>
      <c r="N7" s="4" t="str">
        <v>0% Advance</v>
      </c>
      <c r="O7" s="4" t="str">
        <v>0% Advance - Super Low Budget</v>
      </c>
      <c r="AI7" s="4" t="str">
        <v>0% Advance - Super Low Budget</v>
      </c>
    </row>
    <row r="8" spans="1:46" ht="15" x14ac:dyDescent="0.25">
      <c r="A8" s="1" t="s">
        <v>30</v>
      </c>
      <c r="B8" s="2" t="s">
        <v>24</v>
      </c>
      <c r="C8" s="7">
        <v>0.06</v>
      </c>
      <c r="G8" s="4" t="str">
        <v>IPA 2013 - 2015</v>
      </c>
      <c r="J8" s="4" t="str" cm="1">
        <f t="array" ref="J8:O8">TRANSPOSE(_xlfn.UNIQUE(_xlfn._xlws.FILTER(DGRIPA3[UseFee],DGRIPA3[IPATerm]=G8)))</f>
        <v>100% Advance</v>
      </c>
      <c r="K8" s="4" t="str">
        <v>75% Advance</v>
      </c>
      <c r="L8" s="4" t="str">
        <v>50% Advance</v>
      </c>
      <c r="M8" s="4" t="str">
        <v>25% Advance</v>
      </c>
      <c r="N8" s="4" t="str">
        <v>0% Advance</v>
      </c>
      <c r="O8" s="4" t="str">
        <v>0% Advance - Super Low Budget</v>
      </c>
      <c r="AI8" s="4" t="str">
        <v>135% PrePayment | All Use Including New Media</v>
      </c>
    </row>
    <row r="9" spans="1:46" ht="15" x14ac:dyDescent="0.25">
      <c r="A9" s="1" t="s">
        <v>30</v>
      </c>
      <c r="B9" s="6" t="s">
        <v>25</v>
      </c>
      <c r="C9" s="7">
        <v>7.0000000000000007E-2</v>
      </c>
      <c r="G9" s="4" t="str">
        <v>IPA 2016 - 2018</v>
      </c>
      <c r="J9" s="4" t="str" cm="1">
        <f t="array" ref="J9:S9">TRANSPOSE(_xlfn.UNIQUE(_xlfn._xlws.FILTER(DGRIPA3[UseFee],DGRIPA3[IPATerm]=G9)))</f>
        <v>135% PrePayment | All Use Including New Media</v>
      </c>
      <c r="K9" s="4" t="str">
        <v>130% Conventional | Excluding New Media</v>
      </c>
      <c r="L9" s="4" t="str">
        <v>110% PrePayment | All Use Including New Media</v>
      </c>
      <c r="M9" s="4" t="str">
        <v>105% Conventional | Excluding New Media</v>
      </c>
      <c r="N9" s="4" t="str">
        <v>100% Advance</v>
      </c>
      <c r="O9" s="4" t="str">
        <v>75% Advance</v>
      </c>
      <c r="P9" s="4" t="str">
        <v>50% Advance</v>
      </c>
      <c r="Q9" s="4" t="str">
        <v>25% Advance</v>
      </c>
      <c r="R9" s="4" t="str">
        <v>0% Advance</v>
      </c>
      <c r="S9" s="4" t="str">
        <v>0% Advance - Super Low Budget</v>
      </c>
      <c r="AI9" s="4" t="str">
        <v>130% Conventional | Excluding New Media</v>
      </c>
    </row>
    <row r="10" spans="1:46" ht="15" x14ac:dyDescent="0.25">
      <c r="A10" s="1" t="s">
        <v>30</v>
      </c>
      <c r="B10" s="6" t="s">
        <v>26</v>
      </c>
      <c r="C10" s="7">
        <v>0.08</v>
      </c>
      <c r="G10" s="4" t="str">
        <v>IPA 2019 - 2021</v>
      </c>
      <c r="J10" s="4" t="str" cm="1">
        <f t="array" ref="J10:S10">TRANSPOSE(_xlfn.UNIQUE(_xlfn._xlws.FILTER(DGRIPA3[UseFee],DGRIPA3[IPATerm]=G10)))</f>
        <v>135% PrePayment | All Use Including New Media</v>
      </c>
      <c r="K10" s="4" t="str">
        <v>130% Conventional | Excluding New Media</v>
      </c>
      <c r="L10" s="4" t="str">
        <v>110% PrePayment | All Use Including New Media</v>
      </c>
      <c r="M10" s="4" t="str">
        <v>105% Conventional | Excluding New Media</v>
      </c>
      <c r="N10" s="4" t="str">
        <v>100% Advance</v>
      </c>
      <c r="O10" s="4" t="str">
        <v>75% Advance</v>
      </c>
      <c r="P10" s="4" t="str">
        <v>50% Advance</v>
      </c>
      <c r="Q10" s="4" t="str">
        <v>25% Advance</v>
      </c>
      <c r="R10" s="4" t="str">
        <v>0% Advance</v>
      </c>
      <c r="S10" s="4" t="str">
        <v>0% Advance - Super Low Budget</v>
      </c>
      <c r="AI10" s="4" t="str">
        <v>110% PrePayment | All Use Including New Media</v>
      </c>
      <c r="AQ10" s="8"/>
    </row>
    <row r="11" spans="1:46" ht="15" x14ac:dyDescent="0.25">
      <c r="A11" s="1" t="s">
        <v>30</v>
      </c>
      <c r="B11" s="6" t="s">
        <v>27</v>
      </c>
      <c r="C11" s="7">
        <v>0.09</v>
      </c>
      <c r="G11" s="4" t="str">
        <v>IPA 2022 - 2024</v>
      </c>
      <c r="J11" s="4" t="str" cm="1">
        <f t="array" ref="J11:S11">TRANSPOSE(_xlfn.UNIQUE(_xlfn._xlws.FILTER(DGRIPA3[UseFee],DGRIPA3[IPATerm]=G11)))</f>
        <v>135% PrePayment | All Use Including New Media</v>
      </c>
      <c r="K11" s="4" t="str">
        <v>130% Conventional | Excluding New Media</v>
      </c>
      <c r="L11" s="4" t="str">
        <v>110% PrePayment | All Use Including New Media</v>
      </c>
      <c r="M11" s="4" t="str">
        <v>105% Conventional | Excluding New Media</v>
      </c>
      <c r="N11" s="4" t="str">
        <v>100% Advance</v>
      </c>
      <c r="O11" s="4" t="str">
        <v>75% Advance</v>
      </c>
      <c r="P11" s="4" t="str">
        <v>50% Advance</v>
      </c>
      <c r="Q11" s="4" t="str">
        <v>25% Advance</v>
      </c>
      <c r="R11" s="4" t="str">
        <v>0% Advance</v>
      </c>
      <c r="S11" s="4" t="str">
        <v>0% Advance - Super Low Budget</v>
      </c>
      <c r="AI11" s="4" t="str">
        <v>105% Conventional | Excluding New Media</v>
      </c>
    </row>
    <row r="12" spans="1:46" ht="15" x14ac:dyDescent="0.25">
      <c r="A12" s="1" t="s">
        <v>30</v>
      </c>
      <c r="B12" s="6" t="s">
        <v>28</v>
      </c>
      <c r="C12" s="7">
        <v>0.11</v>
      </c>
    </row>
    <row r="13" spans="1:46" ht="15" x14ac:dyDescent="0.25">
      <c r="A13" s="1" t="s">
        <v>30</v>
      </c>
      <c r="B13" s="1" t="s">
        <v>29</v>
      </c>
      <c r="C13" s="7">
        <v>0.13</v>
      </c>
    </row>
    <row r="14" spans="1:46" ht="15" x14ac:dyDescent="0.25">
      <c r="A14" s="1" t="s">
        <v>31</v>
      </c>
      <c r="B14" s="6" t="s">
        <v>24</v>
      </c>
      <c r="C14" s="7">
        <v>0.06</v>
      </c>
    </row>
    <row r="15" spans="1:46" ht="15" x14ac:dyDescent="0.25">
      <c r="A15" s="1" t="s">
        <v>31</v>
      </c>
      <c r="B15" s="6" t="s">
        <v>25</v>
      </c>
      <c r="C15" s="7">
        <v>7.0000000000000007E-2</v>
      </c>
    </row>
    <row r="16" spans="1:46" ht="15" x14ac:dyDescent="0.25">
      <c r="A16" s="1" t="s">
        <v>31</v>
      </c>
      <c r="B16" s="6" t="s">
        <v>26</v>
      </c>
      <c r="C16" s="7">
        <v>0.08</v>
      </c>
    </row>
    <row r="17" spans="1:3" ht="15" x14ac:dyDescent="0.25">
      <c r="A17" s="1" t="s">
        <v>31</v>
      </c>
      <c r="B17" s="6" t="s">
        <v>27</v>
      </c>
      <c r="C17" s="7">
        <v>0.09</v>
      </c>
    </row>
    <row r="18" spans="1:3" ht="15" x14ac:dyDescent="0.25">
      <c r="A18" s="1" t="s">
        <v>31</v>
      </c>
      <c r="B18" s="6" t="s">
        <v>28</v>
      </c>
      <c r="C18" s="7">
        <v>0.11</v>
      </c>
    </row>
    <row r="19" spans="1:3" ht="15" x14ac:dyDescent="0.25">
      <c r="A19" s="1" t="s">
        <v>31</v>
      </c>
      <c r="B19" s="1" t="s">
        <v>29</v>
      </c>
      <c r="C19" s="7">
        <v>0.13</v>
      </c>
    </row>
    <row r="20" spans="1:3" ht="15" x14ac:dyDescent="0.25">
      <c r="A20" s="1" t="s">
        <v>32</v>
      </c>
      <c r="B20" s="6" t="s">
        <v>24</v>
      </c>
      <c r="C20" s="7">
        <v>0.06</v>
      </c>
    </row>
    <row r="21" spans="1:3" ht="15" x14ac:dyDescent="0.25">
      <c r="A21" s="1" t="s">
        <v>32</v>
      </c>
      <c r="B21" s="6" t="s">
        <v>25</v>
      </c>
      <c r="C21" s="7">
        <v>7.0000000000000007E-2</v>
      </c>
    </row>
    <row r="22" spans="1:3" ht="15" x14ac:dyDescent="0.25">
      <c r="A22" s="1" t="s">
        <v>32</v>
      </c>
      <c r="B22" s="6" t="s">
        <v>26</v>
      </c>
      <c r="C22" s="7">
        <v>0.08</v>
      </c>
    </row>
    <row r="23" spans="1:3" ht="15" x14ac:dyDescent="0.25">
      <c r="A23" s="1" t="s">
        <v>32</v>
      </c>
      <c r="B23" s="6" t="s">
        <v>27</v>
      </c>
      <c r="C23" s="7">
        <v>0.09</v>
      </c>
    </row>
    <row r="24" spans="1:3" ht="15" x14ac:dyDescent="0.25">
      <c r="A24" s="1" t="s">
        <v>32</v>
      </c>
      <c r="B24" s="6" t="s">
        <v>28</v>
      </c>
      <c r="C24" s="7">
        <v>0.11</v>
      </c>
    </row>
    <row r="25" spans="1:3" ht="15" x14ac:dyDescent="0.25">
      <c r="A25" s="1" t="s">
        <v>32</v>
      </c>
      <c r="B25" s="1" t="s">
        <v>29</v>
      </c>
      <c r="C25" s="7">
        <v>0.13</v>
      </c>
    </row>
    <row r="26" spans="1:3" ht="15" x14ac:dyDescent="0.25">
      <c r="A26" s="9" t="s">
        <v>33</v>
      </c>
      <c r="B26" s="10" t="s">
        <v>24</v>
      </c>
      <c r="C26" s="11">
        <v>0.05</v>
      </c>
    </row>
    <row r="27" spans="1:3" ht="15" x14ac:dyDescent="0.25">
      <c r="A27" s="9" t="s">
        <v>33</v>
      </c>
      <c r="B27" s="10" t="s">
        <v>25</v>
      </c>
      <c r="C27" s="11">
        <v>0.06</v>
      </c>
    </row>
    <row r="28" spans="1:3" ht="15" x14ac:dyDescent="0.25">
      <c r="A28" s="9" t="s">
        <v>33</v>
      </c>
      <c r="B28" s="10" t="s">
        <v>26</v>
      </c>
      <c r="C28" s="11">
        <v>7.0000000000000007E-2</v>
      </c>
    </row>
    <row r="29" spans="1:3" ht="15" x14ac:dyDescent="0.25">
      <c r="A29" s="9" t="s">
        <v>33</v>
      </c>
      <c r="B29" s="10" t="s">
        <v>27</v>
      </c>
      <c r="C29" s="11">
        <v>0.08</v>
      </c>
    </row>
    <row r="30" spans="1:3" ht="15" x14ac:dyDescent="0.25">
      <c r="A30" s="9" t="s">
        <v>33</v>
      </c>
      <c r="B30" s="10" t="s">
        <v>28</v>
      </c>
      <c r="C30" s="11">
        <v>0.09</v>
      </c>
    </row>
    <row r="31" spans="1:3" ht="15" x14ac:dyDescent="0.25">
      <c r="A31" s="9" t="s">
        <v>33</v>
      </c>
      <c r="B31" s="9" t="s">
        <v>29</v>
      </c>
      <c r="C31" s="11">
        <v>0.11</v>
      </c>
    </row>
    <row r="32" spans="1:3" ht="15" x14ac:dyDescent="0.25">
      <c r="A32" s="9" t="s">
        <v>34</v>
      </c>
      <c r="B32" s="10" t="s">
        <v>24</v>
      </c>
      <c r="C32" s="11">
        <v>0.05</v>
      </c>
    </row>
    <row r="33" spans="1:3" ht="15" x14ac:dyDescent="0.25">
      <c r="A33" s="9" t="s">
        <v>34</v>
      </c>
      <c r="B33" s="10" t="s">
        <v>25</v>
      </c>
      <c r="C33" s="11">
        <v>0.06</v>
      </c>
    </row>
    <row r="34" spans="1:3" ht="15" x14ac:dyDescent="0.25">
      <c r="A34" s="9" t="s">
        <v>34</v>
      </c>
      <c r="B34" s="10" t="s">
        <v>26</v>
      </c>
      <c r="C34" s="11">
        <v>7.0000000000000007E-2</v>
      </c>
    </row>
    <row r="35" spans="1:3" ht="15" x14ac:dyDescent="0.25">
      <c r="A35" s="9" t="s">
        <v>34</v>
      </c>
      <c r="B35" s="10" t="s">
        <v>27</v>
      </c>
      <c r="C35" s="11">
        <v>0.08</v>
      </c>
    </row>
    <row r="36" spans="1:3" ht="15" x14ac:dyDescent="0.25">
      <c r="A36" s="9" t="s">
        <v>34</v>
      </c>
      <c r="B36" s="10" t="s">
        <v>28</v>
      </c>
      <c r="C36" s="11">
        <v>0.09</v>
      </c>
    </row>
    <row r="37" spans="1:3" ht="15" x14ac:dyDescent="0.25">
      <c r="A37" s="9" t="s">
        <v>34</v>
      </c>
      <c r="B37" s="9" t="s">
        <v>29</v>
      </c>
      <c r="C37" s="11">
        <v>0.11</v>
      </c>
    </row>
    <row r="38" spans="1:3" ht="15" x14ac:dyDescent="0.25">
      <c r="A38" s="9" t="s">
        <v>35</v>
      </c>
      <c r="B38" s="10" t="s">
        <v>24</v>
      </c>
      <c r="C38" s="11">
        <v>0.05</v>
      </c>
    </row>
    <row r="39" spans="1:3" ht="15" x14ac:dyDescent="0.25">
      <c r="A39" s="9" t="s">
        <v>35</v>
      </c>
      <c r="B39" s="10" t="s">
        <v>25</v>
      </c>
      <c r="C39" s="11">
        <v>0.06</v>
      </c>
    </row>
    <row r="40" spans="1:3" ht="15" x14ac:dyDescent="0.25">
      <c r="A40" s="9" t="s">
        <v>35</v>
      </c>
      <c r="B40" s="10" t="s">
        <v>26</v>
      </c>
      <c r="C40" s="11">
        <v>7.0000000000000007E-2</v>
      </c>
    </row>
    <row r="41" spans="1:3" ht="15" x14ac:dyDescent="0.25">
      <c r="A41" s="9" t="s">
        <v>35</v>
      </c>
      <c r="B41" s="10" t="s">
        <v>27</v>
      </c>
      <c r="C41" s="11">
        <v>0.08</v>
      </c>
    </row>
    <row r="42" spans="1:3" ht="15" x14ac:dyDescent="0.25">
      <c r="A42" s="9" t="s">
        <v>35</v>
      </c>
      <c r="B42" s="10" t="s">
        <v>28</v>
      </c>
      <c r="C42" s="11">
        <v>0.09</v>
      </c>
    </row>
    <row r="43" spans="1:3" ht="15" x14ac:dyDescent="0.25">
      <c r="A43" s="9" t="s">
        <v>35</v>
      </c>
      <c r="B43" s="9" t="s">
        <v>29</v>
      </c>
      <c r="C43" s="11">
        <v>0.11</v>
      </c>
    </row>
    <row r="44" spans="1:3" x14ac:dyDescent="0.2">
      <c r="A44" s="12" t="s">
        <v>36</v>
      </c>
      <c r="B44" s="12" t="s">
        <v>37</v>
      </c>
      <c r="C44" s="13">
        <v>0.05</v>
      </c>
    </row>
    <row r="45" spans="1:3" x14ac:dyDescent="0.2">
      <c r="A45" s="12" t="s">
        <v>36</v>
      </c>
      <c r="B45" s="14" t="s">
        <v>38</v>
      </c>
      <c r="C45" s="13">
        <v>0.05</v>
      </c>
    </row>
    <row r="46" spans="1:3" x14ac:dyDescent="0.2">
      <c r="A46" s="12" t="s">
        <v>36</v>
      </c>
      <c r="B46" s="14" t="s">
        <v>39</v>
      </c>
      <c r="C46" s="13">
        <v>0.05</v>
      </c>
    </row>
    <row r="47" spans="1:3" x14ac:dyDescent="0.2">
      <c r="A47" s="12" t="s">
        <v>36</v>
      </c>
      <c r="B47" s="14" t="s">
        <v>40</v>
      </c>
      <c r="C47" s="13">
        <v>0.05</v>
      </c>
    </row>
    <row r="48" spans="1:3" ht="15" x14ac:dyDescent="0.25">
      <c r="A48" s="12" t="s">
        <v>36</v>
      </c>
      <c r="B48" s="15" t="s">
        <v>24</v>
      </c>
      <c r="C48" s="16">
        <v>0.05</v>
      </c>
    </row>
    <row r="49" spans="1:3" ht="15" x14ac:dyDescent="0.25">
      <c r="A49" s="12" t="s">
        <v>36</v>
      </c>
      <c r="B49" s="15" t="s">
        <v>25</v>
      </c>
      <c r="C49" s="16">
        <v>0.06</v>
      </c>
    </row>
    <row r="50" spans="1:3" ht="15" x14ac:dyDescent="0.25">
      <c r="A50" s="12" t="s">
        <v>36</v>
      </c>
      <c r="B50" s="15" t="s">
        <v>26</v>
      </c>
      <c r="C50" s="16">
        <v>7.0000000000000007E-2</v>
      </c>
    </row>
    <row r="51" spans="1:3" ht="15" x14ac:dyDescent="0.25">
      <c r="A51" s="12" t="s">
        <v>36</v>
      </c>
      <c r="B51" s="15" t="s">
        <v>27</v>
      </c>
      <c r="C51" s="16">
        <v>0.08</v>
      </c>
    </row>
    <row r="52" spans="1:3" ht="15" x14ac:dyDescent="0.25">
      <c r="A52" s="12" t="s">
        <v>36</v>
      </c>
      <c r="B52" s="15" t="s">
        <v>28</v>
      </c>
      <c r="C52" s="16">
        <v>0.09</v>
      </c>
    </row>
    <row r="53" spans="1:3" ht="15" x14ac:dyDescent="0.25">
      <c r="A53" s="12" t="s">
        <v>36</v>
      </c>
      <c r="B53" s="12" t="s">
        <v>29</v>
      </c>
      <c r="C53" s="16">
        <v>0.11</v>
      </c>
    </row>
    <row r="54" spans="1:3" x14ac:dyDescent="0.2">
      <c r="A54" s="12" t="s">
        <v>41</v>
      </c>
      <c r="B54" s="12" t="s">
        <v>37</v>
      </c>
      <c r="C54" s="13">
        <v>0.05</v>
      </c>
    </row>
    <row r="55" spans="1:3" x14ac:dyDescent="0.2">
      <c r="A55" s="12" t="s">
        <v>41</v>
      </c>
      <c r="B55" s="14" t="s">
        <v>38</v>
      </c>
      <c r="C55" s="13">
        <v>0.05</v>
      </c>
    </row>
    <row r="56" spans="1:3" x14ac:dyDescent="0.2">
      <c r="A56" s="12" t="s">
        <v>41</v>
      </c>
      <c r="B56" s="14" t="s">
        <v>39</v>
      </c>
      <c r="C56" s="13">
        <v>0.05</v>
      </c>
    </row>
    <row r="57" spans="1:3" x14ac:dyDescent="0.2">
      <c r="A57" s="12" t="s">
        <v>41</v>
      </c>
      <c r="B57" s="14" t="s">
        <v>40</v>
      </c>
      <c r="C57" s="13">
        <v>0.05</v>
      </c>
    </row>
    <row r="58" spans="1:3" ht="15" x14ac:dyDescent="0.25">
      <c r="A58" s="12" t="s">
        <v>41</v>
      </c>
      <c r="B58" s="15" t="s">
        <v>24</v>
      </c>
      <c r="C58" s="16">
        <v>0.05</v>
      </c>
    </row>
    <row r="59" spans="1:3" ht="15" x14ac:dyDescent="0.25">
      <c r="A59" s="12" t="s">
        <v>41</v>
      </c>
      <c r="B59" s="15" t="s">
        <v>25</v>
      </c>
      <c r="C59" s="16">
        <v>0.06</v>
      </c>
    </row>
    <row r="60" spans="1:3" ht="15" x14ac:dyDescent="0.25">
      <c r="A60" s="12" t="s">
        <v>41</v>
      </c>
      <c r="B60" s="15" t="s">
        <v>26</v>
      </c>
      <c r="C60" s="16">
        <v>7.0000000000000007E-2</v>
      </c>
    </row>
    <row r="61" spans="1:3" ht="15" x14ac:dyDescent="0.25">
      <c r="A61" s="12" t="s">
        <v>41</v>
      </c>
      <c r="B61" s="15" t="s">
        <v>27</v>
      </c>
      <c r="C61" s="16">
        <v>0.08</v>
      </c>
    </row>
    <row r="62" spans="1:3" ht="15" x14ac:dyDescent="0.25">
      <c r="A62" s="12" t="s">
        <v>41</v>
      </c>
      <c r="B62" s="15" t="s">
        <v>28</v>
      </c>
      <c r="C62" s="16">
        <v>0.09</v>
      </c>
    </row>
    <row r="63" spans="1:3" ht="15" x14ac:dyDescent="0.25">
      <c r="A63" s="12" t="s">
        <v>41</v>
      </c>
      <c r="B63" s="12" t="s">
        <v>29</v>
      </c>
      <c r="C63" s="16">
        <v>0.11</v>
      </c>
    </row>
    <row r="64" spans="1:3" x14ac:dyDescent="0.2">
      <c r="A64" s="12" t="s">
        <v>42</v>
      </c>
      <c r="B64" s="12" t="s">
        <v>37</v>
      </c>
      <c r="C64" s="13">
        <v>0.05</v>
      </c>
    </row>
    <row r="65" spans="1:3" x14ac:dyDescent="0.2">
      <c r="A65" s="12" t="s">
        <v>42</v>
      </c>
      <c r="B65" s="14" t="s">
        <v>38</v>
      </c>
      <c r="C65" s="13">
        <v>0.05</v>
      </c>
    </row>
    <row r="66" spans="1:3" x14ac:dyDescent="0.2">
      <c r="A66" s="12" t="s">
        <v>42</v>
      </c>
      <c r="B66" s="14" t="s">
        <v>39</v>
      </c>
      <c r="C66" s="13">
        <v>0.05</v>
      </c>
    </row>
    <row r="67" spans="1:3" x14ac:dyDescent="0.2">
      <c r="A67" s="12" t="s">
        <v>42</v>
      </c>
      <c r="B67" s="14" t="s">
        <v>40</v>
      </c>
      <c r="C67" s="13">
        <v>0.05</v>
      </c>
    </row>
    <row r="68" spans="1:3" ht="15" x14ac:dyDescent="0.25">
      <c r="A68" s="12" t="s">
        <v>42</v>
      </c>
      <c r="B68" s="15" t="s">
        <v>24</v>
      </c>
      <c r="C68" s="16">
        <v>0.05</v>
      </c>
    </row>
    <row r="69" spans="1:3" ht="15" x14ac:dyDescent="0.25">
      <c r="A69" s="12" t="s">
        <v>42</v>
      </c>
      <c r="B69" s="15" t="s">
        <v>25</v>
      </c>
      <c r="C69" s="16">
        <v>0.06</v>
      </c>
    </row>
    <row r="70" spans="1:3" ht="15" x14ac:dyDescent="0.25">
      <c r="A70" s="12" t="s">
        <v>42</v>
      </c>
      <c r="B70" s="15" t="s">
        <v>26</v>
      </c>
      <c r="C70" s="16">
        <v>7.0000000000000007E-2</v>
      </c>
    </row>
    <row r="71" spans="1:3" ht="15" x14ac:dyDescent="0.25">
      <c r="A71" s="12" t="s">
        <v>42</v>
      </c>
      <c r="B71" s="15" t="s">
        <v>27</v>
      </c>
      <c r="C71" s="16">
        <v>0.08</v>
      </c>
    </row>
    <row r="72" spans="1:3" ht="15" x14ac:dyDescent="0.25">
      <c r="A72" s="12" t="s">
        <v>42</v>
      </c>
      <c r="B72" s="15" t="s">
        <v>28</v>
      </c>
      <c r="C72" s="16">
        <v>0.09</v>
      </c>
    </row>
    <row r="73" spans="1:3" ht="15" x14ac:dyDescent="0.25">
      <c r="A73" s="12" t="s">
        <v>42</v>
      </c>
      <c r="B73" s="12" t="s">
        <v>29</v>
      </c>
      <c r="C73" s="16">
        <v>0.11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REPORTING FORM</vt:lpstr>
      <vt:lpstr>Sales Amount</vt:lpstr>
      <vt:lpstr>Reference</vt:lpstr>
      <vt:lpstr>Delcared Use_HST</vt:lpstr>
      <vt:lpstr>ExperiDGR</vt:lpstr>
      <vt:lpstr>Original</vt:lpstr>
      <vt:lpstr>Blue</vt:lpstr>
      <vt:lpstr>Green</vt:lpstr>
      <vt:lpstr>IPATermList</vt:lpstr>
      <vt:lpstr>IPATerms</vt:lpstr>
      <vt:lpstr>Pink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 Grande</dc:creator>
  <cp:lastModifiedBy>Cindy Ann Ramjattan</cp:lastModifiedBy>
  <cp:lastPrinted>2024-09-12T19:34:07Z</cp:lastPrinted>
  <dcterms:created xsi:type="dcterms:W3CDTF">2024-08-15T18:33:26Z</dcterms:created>
  <dcterms:modified xsi:type="dcterms:W3CDTF">2024-09-25T14:46:29Z</dcterms:modified>
</cp:coreProperties>
</file>