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showInkAnnotation="0" defaultThemeVersion="202300"/>
  <mc:AlternateContent xmlns:mc="http://schemas.openxmlformats.org/markup-compatibility/2006">
    <mc:Choice Requires="x15">
      <x15ac:absPath xmlns:x15ac="http://schemas.microsoft.com/office/spreadsheetml/2010/11/ac" url="C:\Users\cramjattan\OneDrive - ACTRA\Desktop\Reprting Templates V3\"/>
    </mc:Choice>
  </mc:AlternateContent>
  <xr:revisionPtr revIDLastSave="0" documentId="13_ncr:1_{AD781264-5F56-4B1B-9228-61C3A13AC0E8}" xr6:coauthVersionLast="47" xr6:coauthVersionMax="47" xr10:uidLastSave="{00000000-0000-0000-0000-000000000000}"/>
  <workbookProtection workbookAlgorithmName="SHA-512" workbookHashValue="xl53FxKDXKhNv3204H5FHUgUU9YzpLOa5scT+bXM7z1uytkOr/m+W+h4lQcbYTnkG2n2B92iakkXToOhA+LKbQ==" workbookSaltValue="ZiPpl8UbKV2o0bhNQ+Va6Q==" workbookSpinCount="100000" lockStructure="1"/>
  <bookViews>
    <workbookView xWindow="28680" yWindow="-120" windowWidth="29040" windowHeight="15840" xr2:uid="{5E666503-2E05-4B9A-92B1-1D87DA92E939}"/>
  </bookViews>
  <sheets>
    <sheet name="REPORTING FORM" sheetId="1" r:id="rId1"/>
    <sheet name="Sales Amount" sheetId="8" r:id="rId2"/>
    <sheet name="DGR" sheetId="10" state="hidden" r:id="rId3"/>
    <sheet name="Reference" sheetId="5" state="hidden" r:id="rId4"/>
    <sheet name="Delcared Use_HST" sheetId="6" state="hidden" r:id="rId5"/>
  </sheets>
  <definedNames>
    <definedName name="HelperTable">DGR!$A$16:$A$19</definedName>
    <definedName name="SelectedRange">VLOOKUP('REPORTING FORM'!A1048564, HelperTable, 2, FALSE)</definedName>
    <definedName name="TIPBlue">DGR!#REF!</definedName>
    <definedName name="TIPGreen">DGR!$A$2</definedName>
    <definedName name="TIPOrange">DGR!#REF!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1" l="1"/>
  <c r="U2" i="10" a="1"/>
  <c r="U2" i="10" s="1"/>
  <c r="E8" i="1" a="1"/>
  <c r="G18" i="1" l="1"/>
  <c r="E8" i="1"/>
  <c r="AF2" i="10" a="1"/>
  <c r="AF2" i="10" s="1"/>
  <c r="J56" i="8"/>
  <c r="K56" i="8" s="1"/>
  <c r="J57" i="8"/>
  <c r="K57" i="8" s="1"/>
  <c r="J58" i="8"/>
  <c r="K58" i="8" s="1"/>
  <c r="J59" i="8"/>
  <c r="K59" i="8" s="1"/>
  <c r="J60" i="8"/>
  <c r="K60" i="8" s="1"/>
  <c r="J61" i="8"/>
  <c r="K61" i="8" s="1"/>
  <c r="J62" i="8"/>
  <c r="K62" i="8" s="1"/>
  <c r="I63" i="8"/>
  <c r="J30" i="8"/>
  <c r="K30" i="8" s="1"/>
  <c r="J31" i="8"/>
  <c r="K31" i="8" s="1"/>
  <c r="J32" i="8"/>
  <c r="K32" i="8" s="1"/>
  <c r="J33" i="8"/>
  <c r="K33" i="8" s="1"/>
  <c r="J34" i="8"/>
  <c r="K34" i="8" s="1"/>
  <c r="J35" i="8"/>
  <c r="K35" i="8" s="1"/>
  <c r="J36" i="8"/>
  <c r="K36" i="8" s="1"/>
  <c r="J37" i="8"/>
  <c r="K37" i="8" s="1"/>
  <c r="J38" i="8"/>
  <c r="K38" i="8" s="1"/>
  <c r="J39" i="8"/>
  <c r="K39" i="8" s="1"/>
  <c r="J40" i="8"/>
  <c r="K40" i="8" s="1"/>
  <c r="F20" i="8"/>
  <c r="J29" i="8"/>
  <c r="C2" i="8"/>
  <c r="C4" i="8"/>
  <c r="J41" i="8"/>
  <c r="K41" i="8" s="1"/>
  <c r="J42" i="8"/>
  <c r="K42" i="8" s="1"/>
  <c r="J43" i="8"/>
  <c r="K43" i="8" s="1"/>
  <c r="J44" i="8"/>
  <c r="K44" i="8" s="1"/>
  <c r="J45" i="8"/>
  <c r="K45" i="8" s="1"/>
  <c r="J46" i="8"/>
  <c r="K46" i="8" s="1"/>
  <c r="J47" i="8"/>
  <c r="K47" i="8" s="1"/>
  <c r="J48" i="8"/>
  <c r="K48" i="8" s="1"/>
  <c r="J49" i="8"/>
  <c r="K49" i="8" s="1"/>
  <c r="J50" i="8"/>
  <c r="K50" i="8" s="1"/>
  <c r="J51" i="8"/>
  <c r="K51" i="8" s="1"/>
  <c r="J52" i="8"/>
  <c r="K52" i="8" s="1"/>
  <c r="J53" i="8"/>
  <c r="K53" i="8" s="1"/>
  <c r="J54" i="8"/>
  <c r="K54" i="8" s="1"/>
  <c r="J55" i="8"/>
  <c r="K55" i="8" s="1"/>
  <c r="D27" i="1"/>
  <c r="D28" i="1"/>
  <c r="AL2" i="10" l="1" a="1"/>
  <c r="AL2" i="10" s="1"/>
  <c r="AQ2" i="10" a="1"/>
  <c r="AQ2" i="10" s="1"/>
  <c r="J63" i="8"/>
  <c r="D30" i="1"/>
  <c r="K29" i="8"/>
  <c r="J34" i="1"/>
  <c r="K63" i="8" l="1"/>
  <c r="D18" i="1" s="1"/>
  <c r="H16" i="1" s="1"/>
  <c r="I7" i="1"/>
  <c r="G29" i="1"/>
  <c r="G28" i="1"/>
  <c r="F23" i="6"/>
  <c r="G16" i="6" l="1"/>
  <c r="G15" i="6"/>
  <c r="G14" i="6"/>
  <c r="G13" i="6"/>
  <c r="G12" i="6"/>
  <c r="G11" i="6"/>
  <c r="G10" i="6"/>
  <c r="G9" i="6"/>
  <c r="G8" i="6"/>
  <c r="G7" i="6"/>
  <c r="G6" i="6"/>
  <c r="G5" i="6"/>
  <c r="G4" i="6"/>
  <c r="G3" i="6"/>
  <c r="F1" i="5" l="1"/>
  <c r="D17" i="1" l="1"/>
  <c r="H15" i="1" s="1"/>
  <c r="H19" i="1" s="1"/>
  <c r="H30" i="1" s="1"/>
  <c r="D20" i="1" l="1"/>
  <c r="H21" i="1" l="1"/>
  <c r="H23" i="1" s="1"/>
  <c r="H26" i="1" s="1"/>
  <c r="H28" i="1" s="1"/>
  <c r="H3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<sst xmlns="http://schemas.openxmlformats.org/spreadsheetml/2006/main" count="238" uniqueCount="207">
  <si>
    <t>ACTRA-PRS</t>
  </si>
  <si>
    <t>Production Year</t>
  </si>
  <si>
    <t>Corresponding DGR Participation (%):</t>
  </si>
  <si>
    <t>Distributor(s) / License Agreements</t>
  </si>
  <si>
    <t>Territory</t>
  </si>
  <si>
    <t>All Sales</t>
  </si>
  <si>
    <t>Total this Report:</t>
  </si>
  <si>
    <t>12% Insurace &amp; Retirement</t>
  </si>
  <si>
    <t>1% Administration Fee</t>
  </si>
  <si>
    <t>(1% of Total Payable to ACTRA PRS)</t>
  </si>
  <si>
    <t>Subtotal</t>
  </si>
  <si>
    <t>Total Payable to ACTRA Performers' Rights Society</t>
  </si>
  <si>
    <t>IPATerm</t>
  </si>
  <si>
    <t>UseFee</t>
  </si>
  <si>
    <t>DGR</t>
  </si>
  <si>
    <t>IPA 1995 - 1998</t>
  </si>
  <si>
    <t>100% Advance</t>
  </si>
  <si>
    <t>75% Advance</t>
  </si>
  <si>
    <t>50% Advance</t>
  </si>
  <si>
    <t>25% Advance</t>
  </si>
  <si>
    <t>0% Advance</t>
  </si>
  <si>
    <t>0% Advance - Super Low Budget</t>
  </si>
  <si>
    <t>135% PrePayment | All Use Including New Media</t>
  </si>
  <si>
    <t>130% Conventional | Excluding New Media</t>
  </si>
  <si>
    <t>110% PrePayment | All Use Including New Media</t>
  </si>
  <si>
    <t>105% Conventional | Excluding New Media</t>
  </si>
  <si>
    <t>1995-1998</t>
  </si>
  <si>
    <t>1999-2001</t>
  </si>
  <si>
    <t>2002-2003</t>
  </si>
  <si>
    <t>2004-2006</t>
  </si>
  <si>
    <t>2007-2009</t>
  </si>
  <si>
    <t>2010-2012</t>
  </si>
  <si>
    <t>2013-2015</t>
  </si>
  <si>
    <t>2016-2018</t>
  </si>
  <si>
    <t>2019-2021</t>
  </si>
  <si>
    <t>2022-2024</t>
  </si>
  <si>
    <t>1995-1998-100% Advance</t>
  </si>
  <si>
    <t>1995-1998-75% Advance</t>
  </si>
  <si>
    <t>1995-1998-50% Advance</t>
  </si>
  <si>
    <t>1995-1998-25% Advance</t>
  </si>
  <si>
    <t>1995-1998-0% Advance</t>
  </si>
  <si>
    <t>1995-1998-0% Advance - Super Low Budget</t>
  </si>
  <si>
    <t>1999-2001-100% Advance</t>
  </si>
  <si>
    <t>1999-2001-75% Advance</t>
  </si>
  <si>
    <t>1999-2001-50% Advance</t>
  </si>
  <si>
    <t>1999-2001-25% Advance</t>
  </si>
  <si>
    <t>1999-2001-0% Advance</t>
  </si>
  <si>
    <t>1999-2001-0% Advance - Super Low Budget</t>
  </si>
  <si>
    <t>2002-2003-100% Advance</t>
  </si>
  <si>
    <t>2002-2003-75% Advance</t>
  </si>
  <si>
    <t>2002-2003-50% Advance</t>
  </si>
  <si>
    <t>2002-2003-25% Advance</t>
  </si>
  <si>
    <t>2002-2003-0% Advance</t>
  </si>
  <si>
    <t>2002-2003-0% Advance - Super Low Budget</t>
  </si>
  <si>
    <t>2004-2006-100% Advance</t>
  </si>
  <si>
    <t>2004-2006-75% Advance</t>
  </si>
  <si>
    <t>2004-2006-50% Advance</t>
  </si>
  <si>
    <t>2004-2006-25% Advance</t>
  </si>
  <si>
    <t>2004-2006-0% Advance</t>
  </si>
  <si>
    <t>2004-2006-0% Advance - Super Low Budget</t>
  </si>
  <si>
    <t>2007-2009-100% Advance</t>
  </si>
  <si>
    <t>2007-2009-75% Advance</t>
  </si>
  <si>
    <t>2007-2009-50% Advance</t>
  </si>
  <si>
    <t>2007-2009-25% Advance</t>
  </si>
  <si>
    <t>2007-2009-0% Advance</t>
  </si>
  <si>
    <t>2007-2009-0% Advance - Super Low Budget</t>
  </si>
  <si>
    <t>2010-2012-100% Advance</t>
  </si>
  <si>
    <t>2010-2012-75% Advance</t>
  </si>
  <si>
    <t>2010-2012-50% Advance</t>
  </si>
  <si>
    <t>2010-2012-25% Advance</t>
  </si>
  <si>
    <t>2010-2012-0% Advance</t>
  </si>
  <si>
    <t>2010-2012-0% Advance - Super Low Budget</t>
  </si>
  <si>
    <t>2013-2015-100% Advance</t>
  </si>
  <si>
    <t>2013-2015-75% Advance</t>
  </si>
  <si>
    <t>2013-2015-50% Advance</t>
  </si>
  <si>
    <t>2013-2015-25% Advance</t>
  </si>
  <si>
    <t>2013-2015-0% Advance</t>
  </si>
  <si>
    <t>2013-2015-0% Advance - Super Low Budget</t>
  </si>
  <si>
    <t>2016-2018-135% PrePayment | All Use Including New Media</t>
  </si>
  <si>
    <t>2016-2018-130% Conventional | Excluding New Media</t>
  </si>
  <si>
    <t>2016-2018-110% PrePayment | All Use Including New Media</t>
  </si>
  <si>
    <t>2016-2018-105% Conventional | Excluding New Media</t>
  </si>
  <si>
    <t>2016-2018-100% Advance</t>
  </si>
  <si>
    <t>2016-2018-75% Advance</t>
  </si>
  <si>
    <t>2016-2018-50% Advance</t>
  </si>
  <si>
    <t>2016-2018-25% Advance</t>
  </si>
  <si>
    <t>2016-2018-0% Advance</t>
  </si>
  <si>
    <t>2016-2018-0% Advance - Super Low Budget</t>
  </si>
  <si>
    <t>2019-2021-135% PrePayment | All Use Including New Media</t>
  </si>
  <si>
    <t>2019-2021-130% Conventional | Excluding New Media</t>
  </si>
  <si>
    <t>2019-2021-110% PrePayment | All Use Including New Media</t>
  </si>
  <si>
    <t>2019-2021-105% Conventional | Excluding New Media</t>
  </si>
  <si>
    <t>2019-2021-100% Advance</t>
  </si>
  <si>
    <t>2019-2021-75% Advance</t>
  </si>
  <si>
    <t>2019-2021-50% Advance</t>
  </si>
  <si>
    <t>2019-2021-25% Advance</t>
  </si>
  <si>
    <t>2019-2021-0% Advance</t>
  </si>
  <si>
    <t>2019-2021-0% Advance - Super Low Budget</t>
  </si>
  <si>
    <t>2022-2024-135% PrePayment | All Use Including New Media</t>
  </si>
  <si>
    <t>2022-2024-130% Conventional | Excluding New Media</t>
  </si>
  <si>
    <t>2022-2024-110% PrePayment | All Use Including New Media</t>
  </si>
  <si>
    <t>2022-2024-105% Conventional | Excluding New Media</t>
  </si>
  <si>
    <t>2022-2024-100% Advance</t>
  </si>
  <si>
    <t>2022-2024-75% Advance</t>
  </si>
  <si>
    <t>2022-2024-50% Advance</t>
  </si>
  <si>
    <t>2022-2024-25% Advance</t>
  </si>
  <si>
    <t>2022-2024-0% Advance</t>
  </si>
  <si>
    <t>2022-2024-0% Advance - Super Low Budget</t>
  </si>
  <si>
    <r>
      <t xml:space="preserve">Tax Territory </t>
    </r>
    <r>
      <rPr>
        <b/>
        <sz val="11"/>
        <color rgb="FFFF0000"/>
        <rFont val="Aptos Narrow"/>
        <family val="2"/>
        <scheme val="minor"/>
      </rPr>
      <t>(please choose)</t>
    </r>
    <r>
      <rPr>
        <b/>
        <sz val="11"/>
        <color theme="1"/>
        <rFont val="Aptos Narrow"/>
        <family val="2"/>
        <scheme val="minor"/>
      </rPr>
      <t>:</t>
    </r>
  </si>
  <si>
    <t>Theatrical</t>
  </si>
  <si>
    <t>Alberta</t>
  </si>
  <si>
    <t>Nunavut</t>
  </si>
  <si>
    <t>Northwest Territories</t>
  </si>
  <si>
    <t>Pay Television</t>
  </si>
  <si>
    <t>Combined Rate</t>
  </si>
  <si>
    <t>GST / HST</t>
  </si>
  <si>
    <t>Provincial /</t>
  </si>
  <si>
    <t>Territorial</t>
  </si>
  <si>
    <t>Nil</t>
  </si>
  <si>
    <t>5% HST</t>
  </si>
  <si>
    <t>Yukon</t>
  </si>
  <si>
    <t>Saskatchewan</t>
  </si>
  <si>
    <t>British Columbia</t>
  </si>
  <si>
    <t>Manitoba</t>
  </si>
  <si>
    <t>5% GST</t>
  </si>
  <si>
    <t>Ontario</t>
  </si>
  <si>
    <t>N/A</t>
  </si>
  <si>
    <t>13% HST</t>
  </si>
  <si>
    <t>Quebec</t>
  </si>
  <si>
    <t>New Brunswick</t>
  </si>
  <si>
    <t>15% HST</t>
  </si>
  <si>
    <t>Nova Scotia</t>
  </si>
  <si>
    <t>Prince Edward Island</t>
  </si>
  <si>
    <t>Newfoundland and Labrador</t>
  </si>
  <si>
    <t>No Tax</t>
  </si>
  <si>
    <t>0% Tax</t>
  </si>
  <si>
    <t>Worldwide theatrical Use for period of copyright of the Production</t>
  </si>
  <si>
    <t>Free Television</t>
  </si>
  <si>
    <t>One (1) domestic run in Canada</t>
  </si>
  <si>
    <t>One (1) year’s Use in Canada</t>
  </si>
  <si>
    <t>Cable Television</t>
  </si>
  <si>
    <t>Three (3) years’ Use in Canada</t>
  </si>
  <si>
    <t>Compact Devices</t>
  </si>
  <si>
    <t>Two (2) years’ Use in Canada</t>
  </si>
  <si>
    <t>Educational Television</t>
  </si>
  <si>
    <t>New Media</t>
  </si>
  <si>
    <t>One (1) year  Use</t>
  </si>
  <si>
    <t>Other</t>
  </si>
  <si>
    <t>DO NOT TOUCH CELL E1 and F1</t>
  </si>
  <si>
    <t>Click here for prime rates.</t>
  </si>
  <si>
    <t>Late Payment Calculation:</t>
  </si>
  <si>
    <t>Months Late:</t>
  </si>
  <si>
    <r>
      <t>Late Payment Charges</t>
    </r>
    <r>
      <rPr>
        <sz val="11"/>
        <color theme="1"/>
        <rFont val="Aptos Narrow"/>
        <family val="2"/>
        <scheme val="minor"/>
      </rPr>
      <t xml:space="preserve"> </t>
    </r>
    <r>
      <rPr>
        <i/>
        <sz val="9"/>
        <color theme="1"/>
        <rFont val="Aptos Narrow"/>
        <family val="2"/>
        <scheme val="minor"/>
      </rPr>
      <t>(Prime Rate +3% montly)</t>
    </r>
  </si>
  <si>
    <t>CAD</t>
  </si>
  <si>
    <r>
      <t xml:space="preserve">For the Period Ending </t>
    </r>
    <r>
      <rPr>
        <b/>
        <sz val="11"/>
        <color rgb="FFFF0000"/>
        <rFont val="Aptos Narrow"/>
        <family val="2"/>
        <scheme val="minor"/>
      </rPr>
      <t>(YY-MM-DD)</t>
    </r>
    <r>
      <rPr>
        <b/>
        <sz val="11"/>
        <color theme="1"/>
        <rFont val="Aptos Narrow"/>
        <family val="2"/>
        <scheme val="minor"/>
      </rPr>
      <t>:</t>
    </r>
  </si>
  <si>
    <t>Prime Rate:</t>
  </si>
  <si>
    <t>Interest Rate (P + 3%)</t>
  </si>
  <si>
    <t>Reporting Due Date:</t>
  </si>
  <si>
    <t>Distributor</t>
  </si>
  <si>
    <t>Media Market</t>
  </si>
  <si>
    <r>
      <t xml:space="preserve">Agreement Type </t>
    </r>
    <r>
      <rPr>
        <b/>
        <u/>
        <sz val="11"/>
        <color rgb="FFFF0000"/>
        <rFont val="Aptos Narrow"/>
        <family val="2"/>
        <scheme val="minor"/>
      </rPr>
      <t>(please choose)</t>
    </r>
    <r>
      <rPr>
        <b/>
        <u/>
        <sz val="11"/>
        <color theme="1"/>
        <rFont val="Aptos Narrow"/>
        <family val="2"/>
        <scheme val="minor"/>
      </rPr>
      <t>:</t>
    </r>
  </si>
  <si>
    <t>Value</t>
  </si>
  <si>
    <t>Agreement Currency</t>
  </si>
  <si>
    <t>CAD Amount</t>
  </si>
  <si>
    <t>Previously paid amount:</t>
  </si>
  <si>
    <t>All Current Sales</t>
  </si>
  <si>
    <t>Current Use Fee Eligible Earnings</t>
  </si>
  <si>
    <t>For the period ending:</t>
  </si>
  <si>
    <t>Production Title:</t>
  </si>
  <si>
    <t>Total:</t>
  </si>
  <si>
    <t>Distributor Reported Currency</t>
  </si>
  <si>
    <t>Opening Balance</t>
  </si>
  <si>
    <t>Current Reporting Period</t>
  </si>
  <si>
    <t>Triggers Use Fees</t>
  </si>
  <si>
    <t>Total Tax Credit and Funding:</t>
  </si>
  <si>
    <t>Totals:</t>
  </si>
  <si>
    <t>AGREEMENTS</t>
  </si>
  <si>
    <t>Total Agreements</t>
  </si>
  <si>
    <t>(Does not include Distributor Advances)</t>
  </si>
  <si>
    <t>Cumulative Balance</t>
  </si>
  <si>
    <t>ADDITIONAL GROSS SALES</t>
  </si>
  <si>
    <t>Total Additional Gross Sales</t>
  </si>
  <si>
    <t>DGR % of Total Agreements</t>
  </si>
  <si>
    <t>DGR % of Total Additional Gross Sales</t>
  </si>
  <si>
    <t>(Copy previous cumulative balance, excluding first-time reports)</t>
  </si>
  <si>
    <t>Current Exchange Rate to CAD if Foreign Currency</t>
  </si>
  <si>
    <r>
      <rPr>
        <b/>
        <sz val="11"/>
        <color rgb="FFFF0000"/>
        <rFont val="Aptos Narrow"/>
        <family val="2"/>
        <scheme val="minor"/>
      </rPr>
      <t>Explanation</t>
    </r>
    <r>
      <rPr>
        <sz val="11"/>
        <color rgb="FFFF0000"/>
        <rFont val="Aptos Narrow"/>
        <family val="2"/>
        <scheme val="minor"/>
      </rPr>
      <t>: Please list all agreements in the "</t>
    </r>
    <r>
      <rPr>
        <b/>
        <sz val="11"/>
        <color rgb="FFFF0000"/>
        <rFont val="Aptos Narrow"/>
        <family val="2"/>
        <scheme val="minor"/>
      </rPr>
      <t>AGREEMENTS</t>
    </r>
    <r>
      <rPr>
        <sz val="11"/>
        <color rgb="FFFF0000"/>
        <rFont val="Aptos Narrow"/>
        <family val="2"/>
        <scheme val="minor"/>
      </rPr>
      <t xml:space="preserve">" section. If there are sales needed to be reported such as distributor sales from a </t>
    </r>
    <r>
      <rPr>
        <i/>
        <sz val="11"/>
        <color rgb="FFFF0000"/>
        <rFont val="Aptos Narrow"/>
        <family val="2"/>
        <scheme val="minor"/>
      </rPr>
      <t>Distributor Advance Agreement</t>
    </r>
    <r>
      <rPr>
        <sz val="11"/>
        <color rgb="FFFF0000"/>
        <rFont val="Aptos Narrow"/>
        <family val="2"/>
        <scheme val="minor"/>
      </rPr>
      <t xml:space="preserve"> please list all sales from source in the "</t>
    </r>
    <r>
      <rPr>
        <b/>
        <sz val="11"/>
        <color rgb="FFFF0000"/>
        <rFont val="Aptos Narrow"/>
        <family val="2"/>
        <scheme val="minor"/>
      </rPr>
      <t>ADDITIONAL GROSS SALES</t>
    </r>
    <r>
      <rPr>
        <sz val="11"/>
        <color rgb="FFFF0000"/>
        <rFont val="Aptos Narrow"/>
        <family val="2"/>
        <scheme val="minor"/>
      </rPr>
      <t>" section.</t>
    </r>
  </si>
  <si>
    <t>(This is the value allocated for Use Fees to ACTRA PRS)</t>
  </si>
  <si>
    <r>
      <t xml:space="preserve">Date Submitted to ACTRA PRS </t>
    </r>
    <r>
      <rPr>
        <b/>
        <sz val="11"/>
        <color rgb="FFFF0000"/>
        <rFont val="Aptos Narrow"/>
        <family val="2"/>
        <scheme val="minor"/>
      </rPr>
      <t>(YY-MM-DD</t>
    </r>
    <r>
      <rPr>
        <sz val="11"/>
        <color rgb="FFFF0000"/>
        <rFont val="Aptos Narrow"/>
        <family val="2"/>
        <scheme val="minor"/>
      </rPr>
      <t>)</t>
    </r>
    <r>
      <rPr>
        <sz val="11"/>
        <rFont val="Aptos Narrow"/>
        <family val="2"/>
        <scheme val="minor"/>
      </rPr>
      <t>:</t>
    </r>
  </si>
  <si>
    <r>
      <t xml:space="preserve">Delivery Date (to Distributor) </t>
    </r>
    <r>
      <rPr>
        <b/>
        <sz val="11"/>
        <color rgb="FFFF0000"/>
        <rFont val="Aptos Narrow"/>
        <family val="2"/>
        <scheme val="minor"/>
      </rPr>
      <t>(YY-MM-DD)</t>
    </r>
    <r>
      <rPr>
        <b/>
        <sz val="11"/>
        <color theme="1"/>
        <rFont val="Aptos Narrow"/>
        <family val="2"/>
        <scheme val="minor"/>
      </rPr>
      <t>:</t>
    </r>
  </si>
  <si>
    <t>(Input "1.00" if it is in CAD)</t>
  </si>
  <si>
    <r>
      <t xml:space="preserve">Notes </t>
    </r>
    <r>
      <rPr>
        <b/>
        <sz val="11"/>
        <color rgb="FFFF0000"/>
        <rFont val="Aptos Narrow"/>
        <family val="2"/>
        <scheme val="minor"/>
      </rPr>
      <t>(Include License Period, Number of Runs, Allocation % and Amounts, Agreement Details)</t>
    </r>
    <r>
      <rPr>
        <b/>
        <sz val="11"/>
        <color theme="1"/>
        <rFont val="Aptos Narrow"/>
        <family val="2"/>
        <scheme val="minor"/>
      </rPr>
      <t>:</t>
    </r>
  </si>
  <si>
    <t>Total Sales Amount</t>
  </si>
  <si>
    <t>Total Sales:</t>
  </si>
  <si>
    <t>ACTRA Toronto Low Budget Guidelines (LBG)</t>
  </si>
  <si>
    <t>LBG Production Title:</t>
  </si>
  <si>
    <r>
      <t xml:space="preserve">LBG Option </t>
    </r>
    <r>
      <rPr>
        <b/>
        <sz val="11"/>
        <color rgb="FFFF0000"/>
        <rFont val="Aptos Narrow"/>
        <family val="2"/>
        <scheme val="minor"/>
      </rPr>
      <t>(please choose)</t>
    </r>
    <r>
      <rPr>
        <b/>
        <sz val="11"/>
        <color theme="1"/>
        <rFont val="Aptos Narrow"/>
        <family val="2"/>
        <scheme val="minor"/>
      </rPr>
      <t>:</t>
    </r>
  </si>
  <si>
    <t>Tier 1</t>
  </si>
  <si>
    <t>Tier 2</t>
  </si>
  <si>
    <t>Tier 3</t>
  </si>
  <si>
    <t>Tier 4</t>
  </si>
  <si>
    <t>Talent To Watch</t>
  </si>
  <si>
    <t>Theatrical / Festivals - Six (6) months Use from first utilization</t>
  </si>
  <si>
    <t>5% GST + 6% QST</t>
  </si>
  <si>
    <t>5% GST + 7% QST</t>
  </si>
  <si>
    <t>5% GST + 9.975% QST</t>
  </si>
  <si>
    <t>(Please enter sales in Sales Amount sheet)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</si>
</sst>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0.0%"/>
    <numFmt numFmtId="166" formatCode="[$-F800]dddd\,\ mmmm\ dd\,\ yyyy"/>
    <numFmt numFmtId="167" formatCode="0.000%"/>
    <numFmt numFmtId="168" formatCode="0.0000"/>
  </numFmts>
  <fonts count="2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i/>
      <sz val="8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i/>
      <sz val="9"/>
      <color theme="1"/>
      <name val="Aptos Narrow"/>
      <family val="2"/>
      <scheme val="minor"/>
    </font>
    <font>
      <sz val="11"/>
      <color theme="1" tint="0.499984740745262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i/>
      <u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i/>
      <sz val="11"/>
      <color theme="8" tint="0.39997558519241921"/>
      <name val="Aptos Narrow"/>
      <family val="2"/>
      <scheme val="minor"/>
    </font>
    <font>
      <sz val="11"/>
      <color rgb="FF7030A0"/>
      <name val="Aptos Narrow"/>
      <family val="2"/>
      <scheme val="minor"/>
    </font>
    <font>
      <b/>
      <u/>
      <sz val="11"/>
      <color rgb="FFFF0000"/>
      <name val="Aptos Narrow"/>
      <family val="2"/>
      <scheme val="minor"/>
    </font>
    <font>
      <b/>
      <u val="singleAccounting"/>
      <sz val="11"/>
      <color theme="1"/>
      <name val="Aptos Narrow"/>
      <family val="2"/>
      <scheme val="minor"/>
    </font>
    <font>
      <sz val="8"/>
      <color rgb="FFFF0000"/>
      <name val="Aptos Narrow"/>
      <family val="2"/>
      <scheme val="minor"/>
    </font>
    <font>
      <i/>
      <u/>
      <sz val="9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0"/>
      <color rgb="FFFF0000"/>
      <name val="Aptos Narrow"/>
      <family val="2"/>
      <scheme val="minor"/>
    </font>
    <font>
      <i/>
      <sz val="11"/>
      <color rgb="FFFF0000"/>
      <name val="Aptos Narrow"/>
      <family val="2"/>
      <scheme val="minor"/>
    </font>
    <font>
      <b/>
      <i/>
      <sz val="10"/>
      <color rgb="FFFF0000"/>
      <name val="Aptos Narrow"/>
      <family val="2"/>
      <scheme val="minor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12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125">
    <xf numFmtId="0" fontId="0" fillId="0" borderId="0" xfId="0"/>
    <xf numFmtId="0" fontId="7" fillId="0" borderId="0" xfId="3"/>
    <xf numFmtId="10" fontId="7" fillId="0" borderId="0" xfId="3" applyNumberFormat="1"/>
    <xf numFmtId="0" fontId="7" fillId="0" borderId="1" xfId="3" applyBorder="1"/>
    <xf numFmtId="0" fontId="0" fillId="3" borderId="0" xfId="0" applyFill="1"/>
    <xf numFmtId="0" fontId="0" fillId="4" borderId="0" xfId="0" applyFill="1"/>
    <xf numFmtId="0" fontId="0" fillId="5" borderId="0" xfId="0" applyFill="1"/>
    <xf numFmtId="9" fontId="0" fillId="3" borderId="0" xfId="2" applyFont="1" applyFill="1"/>
    <xf numFmtId="9" fontId="0" fillId="4" borderId="0" xfId="2" applyFont="1" applyFill="1"/>
    <xf numFmtId="9" fontId="0" fillId="5" borderId="0" xfId="2" applyFont="1" applyFill="1"/>
    <xf numFmtId="0" fontId="4" fillId="3" borderId="0" xfId="0" applyFont="1" applyFill="1"/>
    <xf numFmtId="0" fontId="0" fillId="2" borderId="0" xfId="0" applyFill="1"/>
    <xf numFmtId="0" fontId="5" fillId="2" borderId="0" xfId="0" applyFont="1" applyFill="1"/>
    <xf numFmtId="167" fontId="7" fillId="0" borderId="0" xfId="3" applyNumberFormat="1"/>
    <xf numFmtId="0" fontId="8" fillId="0" borderId="0" xfId="3" applyFont="1" applyProtection="1">
      <protection locked="0"/>
    </xf>
    <xf numFmtId="9" fontId="7" fillId="0" borderId="0" xfId="2" applyFont="1"/>
    <xf numFmtId="0" fontId="4" fillId="0" borderId="0" xfId="0" applyFont="1" applyProtection="1">
      <protection hidden="1"/>
    </xf>
    <xf numFmtId="0" fontId="3" fillId="0" borderId="0" xfId="0" applyFont="1" applyAlignment="1" applyProtection="1">
      <alignment horizontal="left" vertical="center"/>
      <protection locked="0" hidden="1"/>
    </xf>
    <xf numFmtId="166" fontId="3" fillId="0" borderId="0" xfId="0" applyNumberFormat="1" applyFont="1" applyAlignment="1" applyProtection="1">
      <alignment horizontal="left" vertical="center"/>
      <protection locked="0" hidden="1"/>
    </xf>
    <xf numFmtId="0" fontId="0" fillId="0" borderId="0" xfId="0" applyAlignment="1" applyProtection="1">
      <alignment horizontal="left" vertical="center"/>
      <protection locked="0" hidden="1"/>
    </xf>
    <xf numFmtId="44" fontId="3" fillId="0" borderId="0" xfId="0" applyNumberFormat="1" applyFont="1" applyProtection="1">
      <protection locked="0" hidden="1"/>
    </xf>
    <xf numFmtId="10" fontId="3" fillId="0" borderId="0" xfId="2" applyNumberFormat="1" applyFont="1" applyFill="1" applyBorder="1" applyProtection="1">
      <protection locked="0" hidden="1"/>
    </xf>
    <xf numFmtId="0" fontId="0" fillId="0" borderId="0" xfId="0" applyProtection="1">
      <protection hidden="1"/>
    </xf>
    <xf numFmtId="0" fontId="3" fillId="0" borderId="0" xfId="0" applyFont="1" applyProtection="1"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11" fillId="0" borderId="0" xfId="0" applyFont="1" applyAlignment="1" applyProtection="1">
      <alignment horizontal="left" vertical="top"/>
      <protection hidden="1"/>
    </xf>
    <xf numFmtId="9" fontId="0" fillId="0" borderId="0" xfId="2" applyFont="1" applyFill="1" applyAlignment="1" applyProtection="1">
      <alignment horizontal="left" vertical="center"/>
      <protection hidden="1"/>
    </xf>
    <xf numFmtId="0" fontId="14" fillId="0" borderId="0" xfId="0" applyFont="1" applyProtection="1">
      <protection hidden="1"/>
    </xf>
    <xf numFmtId="0" fontId="0" fillId="0" borderId="2" xfId="0" applyBorder="1" applyProtection="1">
      <protection hidden="1"/>
    </xf>
    <xf numFmtId="0" fontId="0" fillId="0" borderId="3" xfId="0" applyBorder="1" applyProtection="1">
      <protection hidden="1"/>
    </xf>
    <xf numFmtId="0" fontId="0" fillId="0" borderId="4" xfId="0" applyBorder="1" applyProtection="1">
      <protection hidden="1"/>
    </xf>
    <xf numFmtId="0" fontId="5" fillId="0" borderId="0" xfId="0" applyFont="1" applyProtection="1">
      <protection hidden="1"/>
    </xf>
    <xf numFmtId="0" fontId="0" fillId="0" borderId="5" xfId="0" applyBorder="1" applyProtection="1">
      <protection hidden="1"/>
    </xf>
    <xf numFmtId="0" fontId="0" fillId="0" borderId="6" xfId="0" applyBorder="1" applyProtection="1">
      <protection hidden="1"/>
    </xf>
    <xf numFmtId="0" fontId="3" fillId="0" borderId="6" xfId="0" applyFont="1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0" fillId="0" borderId="9" xfId="0" applyBorder="1" applyProtection="1">
      <protection hidden="1"/>
    </xf>
    <xf numFmtId="0" fontId="15" fillId="0" borderId="0" xfId="0" applyFont="1" applyProtection="1">
      <protection hidden="1"/>
    </xf>
    <xf numFmtId="0" fontId="20" fillId="0" borderId="0" xfId="5" applyFont="1" applyBorder="1" applyAlignment="1" applyProtection="1">
      <alignment vertical="top"/>
      <protection locked="0" hidden="1"/>
    </xf>
    <xf numFmtId="0" fontId="19" fillId="0" borderId="8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7" xfId="0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12" xfId="0" applyBorder="1" applyAlignment="1" applyProtection="1">
      <alignment horizontal="left" vertical="center" wrapText="1"/>
      <protection locked="0"/>
    </xf>
    <xf numFmtId="0" fontId="0" fillId="0" borderId="16" xfId="0" applyBorder="1" applyAlignment="1" applyProtection="1">
      <alignment horizontal="left" vertical="center" wrapText="1"/>
      <protection locked="0"/>
    </xf>
    <xf numFmtId="0" fontId="0" fillId="0" borderId="7" xfId="0" applyBorder="1" applyAlignment="1">
      <alignment wrapText="1"/>
    </xf>
    <xf numFmtId="0" fontId="0" fillId="0" borderId="0" xfId="0" applyAlignment="1" applyProtection="1">
      <alignment horizontal="center" wrapText="1"/>
      <protection hidden="1"/>
    </xf>
    <xf numFmtId="166" fontId="0" fillId="0" borderId="0" xfId="0" applyNumberFormat="1" applyAlignment="1" applyProtection="1">
      <alignment horizontal="center" wrapText="1"/>
      <protection hidden="1"/>
    </xf>
    <xf numFmtId="43" fontId="0" fillId="0" borderId="1" xfId="1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43" fontId="0" fillId="0" borderId="17" xfId="1" applyFont="1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8" xfId="0" applyBorder="1" applyAlignment="1">
      <alignment wrapText="1"/>
    </xf>
    <xf numFmtId="0" fontId="5" fillId="0" borderId="8" xfId="0" applyFont="1" applyBorder="1" applyAlignment="1">
      <alignment horizontal="right" vertical="center" wrapText="1"/>
    </xf>
    <xf numFmtId="44" fontId="18" fillId="0" borderId="8" xfId="0" applyNumberFormat="1" applyFont="1" applyBorder="1" applyAlignment="1" applyProtection="1">
      <alignment vertical="center" wrapText="1"/>
      <protection hidden="1"/>
    </xf>
    <xf numFmtId="0" fontId="0" fillId="0" borderId="9" xfId="0" applyBorder="1" applyAlignment="1">
      <alignment wrapText="1"/>
    </xf>
    <xf numFmtId="0" fontId="4" fillId="0" borderId="8" xfId="0" applyFont="1" applyBorder="1" applyAlignment="1">
      <alignment horizontal="right" wrapText="1"/>
    </xf>
    <xf numFmtId="44" fontId="0" fillId="0" borderId="8" xfId="0" applyNumberFormat="1" applyBorder="1" applyAlignment="1">
      <alignment wrapText="1"/>
    </xf>
    <xf numFmtId="44" fontId="0" fillId="0" borderId="9" xfId="0" applyNumberFormat="1" applyBorder="1" applyAlignment="1">
      <alignment wrapText="1"/>
    </xf>
    <xf numFmtId="44" fontId="0" fillId="0" borderId="1" xfId="0" applyNumberFormat="1" applyBorder="1" applyAlignment="1">
      <alignment wrapText="1"/>
    </xf>
    <xf numFmtId="44" fontId="0" fillId="0" borderId="10" xfId="0" applyNumberFormat="1" applyBorder="1" applyAlignment="1">
      <alignment wrapText="1"/>
    </xf>
    <xf numFmtId="164" fontId="0" fillId="0" borderId="1" xfId="6" applyFont="1" applyBorder="1" applyAlignment="1" applyProtection="1">
      <alignment horizontal="center" vertical="center" wrapText="1"/>
      <protection locked="0"/>
    </xf>
    <xf numFmtId="164" fontId="0" fillId="0" borderId="17" xfId="6" applyFont="1" applyBorder="1" applyAlignment="1" applyProtection="1">
      <alignment horizontal="center" vertical="center" wrapText="1"/>
      <protection locked="0"/>
    </xf>
    <xf numFmtId="0" fontId="0" fillId="0" borderId="12" xfId="0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43" fontId="0" fillId="0" borderId="1" xfId="1" applyFont="1" applyFill="1" applyBorder="1" applyAlignment="1" applyProtection="1">
      <alignment wrapText="1"/>
      <protection locked="0"/>
    </xf>
    <xf numFmtId="44" fontId="0" fillId="0" borderId="1" xfId="0" applyNumberFormat="1" applyBorder="1" applyAlignment="1" applyProtection="1">
      <alignment wrapText="1"/>
      <protection locked="0"/>
    </xf>
    <xf numFmtId="9" fontId="8" fillId="0" borderId="0" xfId="4" applyFont="1" applyFill="1"/>
    <xf numFmtId="165" fontId="8" fillId="0" borderId="0" xfId="4" applyNumberFormat="1" applyFont="1" applyFill="1"/>
    <xf numFmtId="0" fontId="7" fillId="3" borderId="0" xfId="3" applyFill="1"/>
    <xf numFmtId="0" fontId="0" fillId="0" borderId="0" xfId="0" applyAlignment="1">
      <alignment vertical="center" wrapText="1"/>
    </xf>
    <xf numFmtId="9" fontId="0" fillId="0" borderId="0" xfId="2" applyFont="1" applyFill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/>
      <protection hidden="1"/>
    </xf>
    <xf numFmtId="0" fontId="4" fillId="0" borderId="0" xfId="0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44" fontId="2" fillId="0" borderId="0" xfId="0" applyNumberFormat="1" applyFont="1" applyProtection="1">
      <protection hidden="1"/>
    </xf>
    <xf numFmtId="44" fontId="3" fillId="0" borderId="0" xfId="0" applyNumberFormat="1" applyFont="1" applyProtection="1">
      <protection hidden="1"/>
    </xf>
    <xf numFmtId="44" fontId="0" fillId="0" borderId="0" xfId="0" applyNumberFormat="1" applyProtection="1">
      <protection hidden="1"/>
    </xf>
    <xf numFmtId="0" fontId="14" fillId="0" borderId="0" xfId="0" applyFont="1" applyAlignment="1" applyProtection="1">
      <alignment horizontal="left"/>
      <protection hidden="1"/>
    </xf>
    <xf numFmtId="0" fontId="16" fillId="0" borderId="0" xfId="0" applyFont="1" applyProtection="1">
      <protection hidden="1"/>
    </xf>
    <xf numFmtId="10" fontId="3" fillId="0" borderId="0" xfId="0" applyNumberFormat="1" applyFont="1" applyProtection="1">
      <protection hidden="1"/>
    </xf>
    <xf numFmtId="166" fontId="3" fillId="0" borderId="0" xfId="0" applyNumberFormat="1" applyFont="1" applyProtection="1">
      <protection hidden="1"/>
    </xf>
    <xf numFmtId="166" fontId="3" fillId="0" borderId="0" xfId="0" applyNumberFormat="1" applyFont="1" applyProtection="1">
      <protection locked="0" hidden="1"/>
    </xf>
    <xf numFmtId="0" fontId="6" fillId="0" borderId="0" xfId="0" applyFont="1" applyAlignment="1" applyProtection="1">
      <alignment vertical="top"/>
      <protection hidden="1"/>
    </xf>
    <xf numFmtId="1" fontId="3" fillId="0" borderId="0" xfId="0" applyNumberFormat="1" applyFont="1" applyProtection="1">
      <protection hidden="1"/>
    </xf>
    <xf numFmtId="0" fontId="13" fillId="0" borderId="0" xfId="0" applyFont="1" applyAlignment="1" applyProtection="1">
      <alignment vertical="top"/>
      <protection hidden="1"/>
    </xf>
    <xf numFmtId="44" fontId="0" fillId="0" borderId="0" xfId="0" applyNumberFormat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/>
      <protection hidden="1"/>
    </xf>
    <xf numFmtId="10" fontId="0" fillId="0" borderId="0" xfId="2" applyNumberFormat="1" applyFont="1" applyFill="1" applyAlignment="1" applyProtection="1">
      <alignment horizontal="center" vertical="center"/>
      <protection hidden="1"/>
    </xf>
    <xf numFmtId="168" fontId="0" fillId="0" borderId="1" xfId="0" applyNumberFormat="1" applyBorder="1" applyAlignment="1" applyProtection="1">
      <alignment wrapText="1"/>
      <protection locked="0"/>
    </xf>
    <xf numFmtId="9" fontId="0" fillId="3" borderId="0" xfId="4" applyFont="1" applyFill="1"/>
    <xf numFmtId="0" fontId="4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22" fillId="0" borderId="0" xfId="0" applyFont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21" fillId="0" borderId="0" xfId="0" applyFont="1" applyAlignment="1">
      <alignment horizontal="left" vertical="top" wrapText="1"/>
    </xf>
    <xf numFmtId="0" fontId="22" fillId="0" borderId="1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0" fillId="0" borderId="10" xfId="0" applyBorder="1" applyAlignment="1" applyProtection="1">
      <alignment horizontal="center" wrapText="1"/>
      <protection locked="0"/>
    </xf>
    <xf numFmtId="0" fontId="0" fillId="0" borderId="1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10" fillId="0" borderId="0" xfId="0" applyFont="1" applyAlignment="1" applyProtection="1">
      <alignment horizontal="center" vertical="center"/>
      <protection locked="0" hidden="1"/>
    </xf>
  </cellXfs>
  <cellStyles count="7">
    <cellStyle name="Comma" xfId="1" builtinId="3"/>
    <cellStyle name="Currency" xfId="6" builtinId="4"/>
    <cellStyle name="Hyperlink" xfId="5" builtinId="8"/>
    <cellStyle name="Normal" xfId="0" builtinId="0"/>
    <cellStyle name="Normal 2" xfId="3" xr:uid="{F793EC6B-C397-4596-815A-AD54803C79B9}"/>
    <cellStyle name="Percent" xfId="2" builtinId="5"/>
    <cellStyle name="Percent 2" xfId="4" xr:uid="{4FD868A3-CF3B-4C10-A45E-45A19CFFE902}"/>
  </cellStyles>
  <dxfs count="61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b/>
        <i val="0"/>
        <strike val="0"/>
        <color auto="1"/>
      </font>
      <fill>
        <patternFill>
          <bgColor rgb="FFC000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00"/>
        </patternFill>
      </fill>
    </dxf>
    <dxf>
      <font>
        <strike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3" formatCode="0%"/>
      <fill>
        <patternFill patternType="solid">
          <fgColor indexed="64"/>
          <bgColor theme="7" tint="0.599993896298104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7" tint="0.59999389629810485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8" formatCode="0.00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  <protection locked="0" hidden="0"/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textRotation="0" wrapText="1" indent="0" justifyLastLine="0" shrinkToFit="0" readingOrder="0"/>
    </dxf>
    <dxf>
      <border outline="0">
        <bottom style="thin">
          <color indexed="64"/>
        </bottom>
      </border>
    </dxf>
    <dxf>
      <alignment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1A45736-5F3D-436B-93D5-CAE82A800623}" name="Table5" displayName="Table5" ref="B10:G19" headerRowCount="0" totalsRowShown="0" headerRowDxfId="60" dataDxfId="58" headerRowBorderDxfId="59" tableBorderDxfId="57" totalsRowBorderDxfId="56">
  <tableColumns count="6">
    <tableColumn id="1" xr3:uid="{7A0E1F8E-FCC7-46AC-BDEA-05E36E0189D5}" name="Column1" headerRowDxfId="55" dataDxfId="54"/>
    <tableColumn id="2" xr3:uid="{850EEA6C-9CA4-4BDA-A356-618D2E3803D8}" name="Column2" headerRowDxfId="53" dataDxfId="52"/>
    <tableColumn id="3" xr3:uid="{E108C951-AB57-4E1C-908D-3F110D7AC7B7}" name="Column3" headerRowDxfId="51" dataDxfId="50"/>
    <tableColumn id="4" xr3:uid="{252E20A9-919A-4E29-AAF8-BDCC09C67962}" name="Column4" headerRowDxfId="49" dataDxfId="48" headerRowCellStyle="Comma" dataCellStyle="Comma"/>
    <tableColumn id="5" xr3:uid="{CCA0EED3-CA7F-4E6F-A189-FD23DD7E072F}" name="Column5" headerRowDxfId="47" dataDxfId="46" headerRowCellStyle="Comma" dataCellStyle="Currency"/>
    <tableColumn id="6" xr3:uid="{24F11ED1-214D-4DB8-9104-D03A0F247900}" name="Column6" headerRowDxfId="45" dataDxfId="44"/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D6037E9-F0D7-4488-9142-575852B8E681}" name="Table6" displayName="Table6" ref="B29:K62" headerRowCount="0" totalsRowShown="0" headerRowDxfId="43" dataDxfId="41" headerRowBorderDxfId="42" tableBorderDxfId="40" totalsRowBorderDxfId="39">
  <tableColumns count="10">
    <tableColumn id="1" xr3:uid="{EA091CDF-BC6F-4230-8F64-267D8E51B7D6}" name="Column1" headerRowDxfId="38" dataDxfId="37"/>
    <tableColumn id="2" xr3:uid="{D65192E4-BFF3-41B7-B98C-90FA0D6B64A2}" name="Column2" headerRowDxfId="36" dataDxfId="35"/>
    <tableColumn id="3" xr3:uid="{8D2C1EA2-9635-461C-A1C6-5E1A1C2C2D50}" name="Column3" headerRowDxfId="34" dataDxfId="33"/>
    <tableColumn id="4" xr3:uid="{2FC276F1-58CF-4223-B6EF-CA227898710B}" name="Column4" headerRowDxfId="32" dataDxfId="31" headerRowCellStyle="Comma" dataCellStyle="Comma"/>
    <tableColumn id="5" xr3:uid="{85819B40-5CBF-4CCF-BAEE-DDEB1BA1491C}" name="Column5" headerRowDxfId="30" dataDxfId="29" headerRowCellStyle="Comma" dataCellStyle="Comma"/>
    <tableColumn id="6" xr3:uid="{51A0CE7C-69B5-4890-BC47-A595A43E03C0}" name="Column6" headerRowDxfId="28" dataDxfId="27"/>
    <tableColumn id="7" xr3:uid="{BE9D0145-DCDE-4B84-8B3B-5A51C81D6229}" name="Column7" headerRowDxfId="26" dataDxfId="25"/>
    <tableColumn id="8" xr3:uid="{EB2B3D0E-3FFD-4D35-8F3D-5603A068E9BA}" name="Column8" headerRowDxfId="24" dataDxfId="23"/>
    <tableColumn id="9" xr3:uid="{43655A47-0332-4654-9623-985DEF349144}" name="Column9" headerRowDxfId="22" dataDxfId="21">
      <calculatedColumnFormula>'Sales Amount'!$F29*'Sales Amount'!$H29</calculatedColumnFormula>
    </tableColumn>
    <tableColumn id="10" xr3:uid="{06324381-218F-4637-B214-615738371C45}" name="Column10" headerRowDxfId="20" dataDxfId="19">
      <calculatedColumnFormula>Table6[[#This Row],[Column8]]+Table6[[#This Row],[Column9]]</calculatedColumnFormula>
    </tableColumn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F982D30-49F6-4035-B521-951BE93596B1}" name="DGRIPA" displayName="DGRIPA" ref="A1:B6" totalsRowShown="0" headerRowDxfId="18">
  <autoFilter ref="A1:B6" xr:uid="{95580F94-A302-4474-91A4-3C27A0BB4DBB}"/>
  <tableColumns count="2">
    <tableColumn id="2" xr3:uid="{3BFC9143-7D6D-49CF-A3C6-A5E56D271AF6}" name="UseFee" dataDxfId="17" dataCellStyle="Percent"/>
    <tableColumn id="3" xr3:uid="{F9482CB8-A358-476F-981B-26B72D611892}" name="DGR" dataDxfId="16" dataCellStyle="Percent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ankofcanada.ca/rates/banking-and-financial-statistics/posted-interest-rates-offered-by-chartered-banks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F01EA-5367-48FC-8106-2F01CF354063}">
  <sheetPr>
    <pageSetUpPr fitToPage="1"/>
  </sheetPr>
  <dimension ref="B2:O45"/>
  <sheetViews>
    <sheetView showGridLines="0" tabSelected="1" zoomScale="90" zoomScaleNormal="90" workbookViewId="0">
      <selection activeCell="D5" sqref="D5"/>
    </sheetView>
  </sheetViews>
  <sheetFormatPr defaultColWidth="9.140625" defaultRowHeight="15" x14ac:dyDescent="0.25"/>
  <cols>
    <col min="1" max="1" width="9.140625" style="22"/>
    <col min="2" max="2" width="2.5703125" style="22" bestFit="1" customWidth="1"/>
    <col min="3" max="3" width="37.7109375" style="22" bestFit="1" customWidth="1"/>
    <col min="4" max="4" width="44.28515625" style="22" bestFit="1" customWidth="1"/>
    <col min="5" max="5" width="15.42578125" style="22" customWidth="1"/>
    <col min="6" max="6" width="9" style="22" customWidth="1"/>
    <col min="7" max="7" width="47.140625" style="22" bestFit="1" customWidth="1"/>
    <col min="8" max="10" width="20.140625" style="22" customWidth="1"/>
    <col min="11" max="11" width="21" style="22" customWidth="1"/>
    <col min="12" max="16384" width="9.140625" style="22"/>
  </cols>
  <sheetData>
    <row r="2" spans="2:15" x14ac:dyDescent="0.25">
      <c r="C2" s="16" t="s">
        <v>0</v>
      </c>
      <c r="H2" s="124"/>
      <c r="I2" s="124"/>
      <c r="J2" s="124"/>
    </row>
    <row r="3" spans="2:15" x14ac:dyDescent="0.25">
      <c r="C3" s="99" t="s">
        <v>194</v>
      </c>
      <c r="D3" s="99"/>
      <c r="E3" s="16"/>
      <c r="F3" s="16"/>
      <c r="G3" s="16"/>
      <c r="H3" s="124"/>
      <c r="I3" s="124"/>
      <c r="J3" s="124"/>
      <c r="L3" s="16"/>
      <c r="M3" s="16"/>
      <c r="N3" s="16"/>
    </row>
    <row r="5" spans="2:15" ht="23.25" customHeight="1" x14ac:dyDescent="0.25">
      <c r="C5" s="24" t="s">
        <v>195</v>
      </c>
      <c r="D5" s="17"/>
      <c r="G5" s="25" t="s">
        <v>154</v>
      </c>
      <c r="H5" s="18"/>
      <c r="I5" s="26"/>
      <c r="J5" s="26"/>
      <c r="L5" s="26"/>
      <c r="M5" s="26"/>
      <c r="N5" s="26"/>
    </row>
    <row r="6" spans="2:15" ht="23.25" customHeight="1" x14ac:dyDescent="0.25">
      <c r="C6" s="24" t="s">
        <v>1</v>
      </c>
      <c r="D6" s="17"/>
      <c r="G6" s="25" t="s">
        <v>108</v>
      </c>
      <c r="H6" s="19"/>
      <c r="I6" s="26"/>
      <c r="J6" s="26"/>
      <c r="L6" s="26"/>
      <c r="M6" s="26"/>
      <c r="N6" s="26"/>
    </row>
    <row r="7" spans="2:15" ht="23.25" customHeight="1" x14ac:dyDescent="0.25">
      <c r="C7" s="24" t="s">
        <v>189</v>
      </c>
      <c r="D7" s="18"/>
      <c r="G7" s="25" t="s">
        <v>2</v>
      </c>
      <c r="H7" s="96" t="str">
        <f>IFERROR(INDEX(DGR!B2:B6,MATCH('REPORTING FORM'!D8,DGR!A2:A6,0)),"")</f>
        <v/>
      </c>
      <c r="I7" s="27" t="str">
        <f>IFERROR(_xlfn.XLOOKUP(#REF!, 'Delcared Use_HST'!A32:A39, 'Delcared Use_HST'!B32:B39), "")</f>
        <v/>
      </c>
      <c r="J7" s="27"/>
      <c r="L7" s="26"/>
      <c r="M7" s="26"/>
      <c r="N7" s="26"/>
    </row>
    <row r="8" spans="2:15" ht="23.25" customHeight="1" x14ac:dyDescent="0.25">
      <c r="C8" s="24" t="s">
        <v>196</v>
      </c>
      <c r="D8" s="19"/>
      <c r="E8" s="100" t="str" cm="1">
        <f t="array" aca="1" ref="E8" ca="1">IF(ISNA(MATCH(D8, INDIRECT(_xlfn.SWITCH(#REF!,
    "TIP 2002 - 2014", "TIPGreen",
    "TIP 2015 - 2017", "TIPOrange",
    "TIP 2018 - 2020 - Class I", "TIPBlue",
    "TIP 2018 - 2020 - Class II, III, &amp; IV", "TIPBlue")), 0)),
    "Option invalid, select correct TIP Term", "")</f>
        <v/>
      </c>
      <c r="F8" s="100"/>
      <c r="G8" s="16" t="s">
        <v>202</v>
      </c>
      <c r="I8" s="78"/>
      <c r="J8" s="78"/>
      <c r="L8" s="28"/>
      <c r="M8" s="28"/>
      <c r="N8" s="28"/>
    </row>
    <row r="9" spans="2:15" x14ac:dyDescent="0.25">
      <c r="C9" s="29" t="s">
        <v>174</v>
      </c>
      <c r="D9" s="20"/>
    </row>
    <row r="10" spans="2:15" ht="15.75" thickBot="1" x14ac:dyDescent="0.3">
      <c r="C10" s="24"/>
    </row>
    <row r="11" spans="2:15" x14ac:dyDescent="0.25">
      <c r="B11" s="30"/>
      <c r="C11" s="31"/>
      <c r="D11" s="31"/>
      <c r="E11" s="31"/>
      <c r="F11" s="31"/>
      <c r="G11" s="95"/>
      <c r="H11" s="95"/>
      <c r="I11" s="31"/>
      <c r="J11" s="31"/>
      <c r="K11" s="32"/>
      <c r="L11" s="33"/>
      <c r="M11" s="33"/>
      <c r="N11" s="33"/>
      <c r="O11" s="33"/>
    </row>
    <row r="12" spans="2:15" x14ac:dyDescent="0.25">
      <c r="B12" s="34"/>
      <c r="C12" s="81"/>
      <c r="D12" s="81"/>
      <c r="E12" s="81"/>
      <c r="F12" s="81"/>
      <c r="I12" s="81"/>
      <c r="J12" s="81"/>
      <c r="K12" s="79"/>
    </row>
    <row r="13" spans="2:15" x14ac:dyDescent="0.25">
      <c r="B13" s="34"/>
      <c r="G13" s="82"/>
      <c r="K13" s="35"/>
    </row>
    <row r="14" spans="2:15" x14ac:dyDescent="0.25">
      <c r="B14" s="34"/>
      <c r="C14" s="16" t="s">
        <v>5</v>
      </c>
      <c r="G14" s="16"/>
      <c r="K14" s="35"/>
    </row>
    <row r="15" spans="2:15" x14ac:dyDescent="0.25">
      <c r="B15" s="34"/>
      <c r="C15" s="82" t="s">
        <v>206</v>
      </c>
      <c r="G15" s="16" t="s">
        <v>182</v>
      </c>
      <c r="H15" s="85" t="str">
        <f>IFERROR(SUM(D17*$H$7), "")</f>
        <v/>
      </c>
      <c r="K15" s="35"/>
    </row>
    <row r="16" spans="2:15" x14ac:dyDescent="0.25">
      <c r="B16" s="34"/>
      <c r="D16" s="16" t="s">
        <v>161</v>
      </c>
      <c r="E16" s="16"/>
      <c r="G16" s="16" t="s">
        <v>183</v>
      </c>
      <c r="H16" s="85" t="str">
        <f>IFERROR(SUM(D18*$H$7), "")</f>
        <v/>
      </c>
      <c r="K16" s="35"/>
    </row>
    <row r="17" spans="2:11" x14ac:dyDescent="0.25">
      <c r="B17" s="34"/>
      <c r="C17" s="80" t="s">
        <v>177</v>
      </c>
      <c r="D17" s="84">
        <f>'Sales Amount'!F20</f>
        <v>0</v>
      </c>
      <c r="I17" s="83"/>
      <c r="K17" s="35"/>
    </row>
    <row r="18" spans="2:11" x14ac:dyDescent="0.25">
      <c r="B18" s="34"/>
      <c r="C18" s="80" t="s">
        <v>181</v>
      </c>
      <c r="D18" s="84">
        <f>'Sales Amount'!K63</f>
        <v>0</v>
      </c>
      <c r="G18" s="85" t="str">
        <f>IFERROR(SUM(#REF!*$H$7), "")</f>
        <v/>
      </c>
      <c r="I18" s="85"/>
      <c r="K18" s="35"/>
    </row>
    <row r="19" spans="2:11" x14ac:dyDescent="0.25">
      <c r="B19" s="34"/>
      <c r="G19" s="16" t="s">
        <v>6</v>
      </c>
      <c r="H19" s="85">
        <f>ROUND(SUM(H15:H16),2)</f>
        <v>0</v>
      </c>
      <c r="I19" s="85"/>
      <c r="K19" s="35"/>
    </row>
    <row r="20" spans="2:11" x14ac:dyDescent="0.25">
      <c r="B20" s="34"/>
      <c r="C20" s="16" t="s">
        <v>193</v>
      </c>
      <c r="D20" s="84">
        <f>SUBTOTAL(9,D14:D18)</f>
        <v>0</v>
      </c>
      <c r="E20" s="85"/>
      <c r="G20" s="85"/>
      <c r="H20" s="85"/>
      <c r="I20" s="85"/>
      <c r="K20" s="35"/>
    </row>
    <row r="21" spans="2:11" x14ac:dyDescent="0.25">
      <c r="B21" s="34"/>
      <c r="G21" s="16" t="s">
        <v>7</v>
      </c>
      <c r="H21" s="85">
        <f>IF(H19 &lt;= 0, 0, ROUND(SUM(H19 * 12%), 2))</f>
        <v>0</v>
      </c>
      <c r="I21" s="85"/>
      <c r="K21" s="35"/>
    </row>
    <row r="22" spans="2:11" x14ac:dyDescent="0.25">
      <c r="B22" s="34"/>
      <c r="D22" s="85"/>
      <c r="G22" s="16"/>
      <c r="I22" s="85"/>
      <c r="K22" s="35"/>
    </row>
    <row r="23" spans="2:11" x14ac:dyDescent="0.25">
      <c r="B23" s="34"/>
      <c r="G23" s="16" t="s">
        <v>8</v>
      </c>
      <c r="H23" s="85">
        <f>IF(OR(H19 &lt;= 0, H21 &lt;= 0), 0, ROUND(SUM(H19, H21) * 1%, 2))</f>
        <v>0</v>
      </c>
      <c r="J23" s="23"/>
      <c r="K23" s="35"/>
    </row>
    <row r="24" spans="2:11" x14ac:dyDescent="0.25">
      <c r="B24" s="34"/>
      <c r="C24" s="86" t="s">
        <v>150</v>
      </c>
      <c r="D24" s="86"/>
      <c r="G24" s="82" t="s">
        <v>9</v>
      </c>
      <c r="J24" s="23"/>
      <c r="K24" s="36"/>
    </row>
    <row r="25" spans="2:11" x14ac:dyDescent="0.25">
      <c r="B25" s="34"/>
      <c r="C25" s="29" t="s">
        <v>155</v>
      </c>
      <c r="D25" s="21"/>
      <c r="E25" s="87"/>
      <c r="J25" s="23"/>
      <c r="K25" s="36"/>
    </row>
    <row r="26" spans="2:11" x14ac:dyDescent="0.25">
      <c r="B26" s="34"/>
      <c r="C26" s="41" t="s">
        <v>149</v>
      </c>
      <c r="D26" s="23"/>
      <c r="G26" s="16" t="s">
        <v>10</v>
      </c>
      <c r="H26" s="85">
        <f>IF(H19&lt;=0, 0, ROUND(SUM(H19,H21,H23),2))</f>
        <v>0</v>
      </c>
      <c r="J26" s="23"/>
      <c r="K26" s="36"/>
    </row>
    <row r="27" spans="2:11" x14ac:dyDescent="0.25">
      <c r="B27" s="34"/>
      <c r="C27" s="29" t="s">
        <v>156</v>
      </c>
      <c r="D27" s="88" t="str">
        <f>IF(D25="", "", D25+3%)</f>
        <v/>
      </c>
      <c r="G27" s="16" t="s">
        <v>164</v>
      </c>
      <c r="H27" s="20">
        <v>0</v>
      </c>
      <c r="J27" s="23"/>
      <c r="K27" s="36"/>
    </row>
    <row r="28" spans="2:11" x14ac:dyDescent="0.25">
      <c r="B28" s="34"/>
      <c r="C28" s="23" t="s">
        <v>157</v>
      </c>
      <c r="D28" s="89" t="str">
        <f>IF(H5="", "", H5+60)</f>
        <v/>
      </c>
      <c r="E28" s="87"/>
      <c r="G28" s="16" t="str">
        <f>IFERROR(_xlfn.XLOOKUP(H6, 'Delcared Use_HST'!A3:A16, 'Delcared Use_HST'!E3:E16), "Please choose 'Tax Territory'")</f>
        <v>Please choose 'Tax Territory'</v>
      </c>
      <c r="H28" s="85">
        <f>IFERROR((H26-H27) * _xlfn.XLOOKUP(H6,'Delcared Use_HST'!A3:A15,'Delcared Use_HST'!B3:B15), 0)</f>
        <v>0</v>
      </c>
      <c r="K28" s="36"/>
    </row>
    <row r="29" spans="2:11" x14ac:dyDescent="0.25">
      <c r="B29" s="34"/>
      <c r="C29" s="23" t="s">
        <v>188</v>
      </c>
      <c r="D29" s="90"/>
      <c r="E29" s="87"/>
      <c r="G29" s="91" t="str">
        <f>IF(ISBLANK(H6), "", IFERROR(_xlfn.XLOOKUP(H6, 'Delcared Use_HST'!A3:A16, 'Delcared Use_HST'!G3:G16), ""))</f>
        <v/>
      </c>
      <c r="H29" s="85"/>
      <c r="K29" s="36"/>
    </row>
    <row r="30" spans="2:11" x14ac:dyDescent="0.25">
      <c r="B30" s="34"/>
      <c r="C30" s="22" t="s">
        <v>151</v>
      </c>
      <c r="D30" s="92" t="str">
        <f>IFERROR(DATEDIF(D28,D29,"m")," ")</f>
        <v xml:space="preserve"> </v>
      </c>
      <c r="E30" s="87"/>
      <c r="G30" s="93" t="s">
        <v>152</v>
      </c>
      <c r="H30" s="85">
        <f>IFERROR(IF(H19&lt;=0, 0, (H26*D27)*(D30/12)),0)</f>
        <v>0</v>
      </c>
      <c r="K30" s="36"/>
    </row>
    <row r="31" spans="2:11" x14ac:dyDescent="0.25">
      <c r="B31" s="34"/>
      <c r="C31" s="23"/>
      <c r="D31" s="92"/>
      <c r="E31" s="87"/>
      <c r="K31" s="36"/>
    </row>
    <row r="32" spans="2:11" x14ac:dyDescent="0.25">
      <c r="B32" s="34"/>
      <c r="G32" s="33" t="s">
        <v>11</v>
      </c>
      <c r="H32" s="85">
        <f>H28+H30+H26-H27</f>
        <v>0</v>
      </c>
      <c r="I32" s="94" t="s">
        <v>153</v>
      </c>
      <c r="K32" s="36"/>
    </row>
    <row r="33" spans="2:11" x14ac:dyDescent="0.25">
      <c r="B33" s="34"/>
      <c r="K33" s="36"/>
    </row>
    <row r="34" spans="2:11" x14ac:dyDescent="0.25">
      <c r="B34" s="34"/>
      <c r="J34" s="91" t="str">
        <f>IF(I32="", "Kindly indicate USD/CAD", "")</f>
        <v/>
      </c>
      <c r="K34" s="36"/>
    </row>
    <row r="35" spans="2:11" ht="15.75" thickBot="1" x14ac:dyDescent="0.3">
      <c r="B35" s="37"/>
      <c r="C35" s="38"/>
      <c r="D35" s="38"/>
      <c r="E35" s="38"/>
      <c r="F35" s="38"/>
      <c r="G35" s="38"/>
      <c r="H35" s="38"/>
      <c r="I35" s="38"/>
      <c r="J35" s="38"/>
      <c r="K35" s="39"/>
    </row>
    <row r="45" spans="2:11" x14ac:dyDescent="0.25">
      <c r="E45" s="40"/>
    </row>
  </sheetData>
  <sheetProtection algorithmName="SHA-512" hashValue="1fNqLJalw62cZHneJJONUIPHWSxyTUaSXRXCcYy8d8FyuScrsfT5xZLo/gnYJOULbDt2JQg6d+oOCJ7kY9sR/w==" saltValue="iwdM7AHsKHvrmzGpEw4BcA==" spinCount="100000" sheet="1" selectLockedCells="1"/>
  <mergeCells count="3">
    <mergeCell ref="H2:J3"/>
    <mergeCell ref="C3:D3"/>
    <mergeCell ref="E8:F8"/>
  </mergeCells>
  <conditionalFormatting sqref="D5:D7">
    <cfRule type="expression" dxfId="15" priority="18">
      <formula>ISBLANK(D5)</formula>
    </cfRule>
  </conditionalFormatting>
  <conditionalFormatting sqref="D8">
    <cfRule type="expression" dxfId="14" priority="3">
      <formula>ISBLANK(D8)</formula>
    </cfRule>
  </conditionalFormatting>
  <conditionalFormatting sqref="D9">
    <cfRule type="expression" dxfId="13" priority="11">
      <formula>D9=""</formula>
    </cfRule>
  </conditionalFormatting>
  <conditionalFormatting sqref="D17:D18">
    <cfRule type="cellIs" dxfId="12" priority="7" operator="lessThanOrEqual">
      <formula>0</formula>
    </cfRule>
  </conditionalFormatting>
  <conditionalFormatting sqref="D20">
    <cfRule type="cellIs" dxfId="11" priority="14" operator="lessThanOrEqual">
      <formula>0</formula>
    </cfRule>
  </conditionalFormatting>
  <conditionalFormatting sqref="D25">
    <cfRule type="expression" dxfId="10" priority="9">
      <formula>$D$25=""</formula>
    </cfRule>
    <cfRule type="expression" dxfId="9" priority="13">
      <formula>ISBLANK(D25)</formula>
    </cfRule>
  </conditionalFormatting>
  <conditionalFormatting sqref="D29">
    <cfRule type="expression" dxfId="8" priority="8">
      <formula>$D$29=""</formula>
    </cfRule>
  </conditionalFormatting>
  <conditionalFormatting sqref="G18:G20 H19:H21 H26:H30">
    <cfRule type="cellIs" dxfId="7" priority="6" operator="lessThanOrEqual">
      <formula>0</formula>
    </cfRule>
  </conditionalFormatting>
  <conditionalFormatting sqref="G15:H16">
    <cfRule type="cellIs" dxfId="6" priority="2" operator="lessThanOrEqual">
      <formula>0</formula>
    </cfRule>
  </conditionalFormatting>
  <conditionalFormatting sqref="H5:H6">
    <cfRule type="expression" dxfId="5" priority="20">
      <formula>ISBLANK(H5)</formula>
    </cfRule>
  </conditionalFormatting>
  <conditionalFormatting sqref="H7">
    <cfRule type="expression" dxfId="4" priority="32">
      <formula>H7="ERROR. Please select the correct IPA Term and Option. No match."</formula>
    </cfRule>
  </conditionalFormatting>
  <conditionalFormatting sqref="H23 H32">
    <cfRule type="cellIs" dxfId="3" priority="15" operator="lessThanOrEqual">
      <formula>0</formula>
    </cfRule>
  </conditionalFormatting>
  <conditionalFormatting sqref="H27">
    <cfRule type="expression" dxfId="2" priority="34">
      <formula>OR(H19&lt;=0, OR(H27=0, H27=""))</formula>
    </cfRule>
  </conditionalFormatting>
  <conditionalFormatting sqref="I32">
    <cfRule type="expression" dxfId="1" priority="17">
      <formula>ISBLANK($I$32)</formula>
    </cfRule>
  </conditionalFormatting>
  <conditionalFormatting sqref="H2:J3">
    <cfRule type="expression" dxfId="0" priority="1">
      <formula>ISBLANK(H2)</formula>
    </cfRule>
  </conditionalFormatting>
  <dataValidations count="6">
    <dataValidation type="list" allowBlank="1" showInputMessage="1" showErrorMessage="1" sqref="H6" xr:uid="{E2B7F084-6433-4536-A078-FDEA3DAC91AB}">
      <formula1>"Alberta,Yukon,Northwest Territories,Nunavut,Saskatchewan,British Columbia,Manitoba,Ontario,Quebec,New Brunswick,Nova Scotia,Prince Edward Island,Newfoundland and Labrador,No Tax"</formula1>
    </dataValidation>
    <dataValidation type="whole" allowBlank="1" showInputMessage="1" showErrorMessage="1" sqref="D6" xr:uid="{DCA10426-37EB-4B19-9B04-287AA53E80D7}">
      <formula1>-999999999</formula1>
      <formula2>999999999</formula2>
    </dataValidation>
    <dataValidation type="decimal" allowBlank="1" showInputMessage="1" showErrorMessage="1" sqref="D25" xr:uid="{F0092733-B00E-47C1-93C9-D3D1BDB76CCE}">
      <formula1>-99999999</formula1>
      <formula2>999999999</formula2>
    </dataValidation>
    <dataValidation type="decimal" allowBlank="1" showInputMessage="1" showErrorMessage="1" sqref="H27" xr:uid="{CCDBC3A1-5B5E-4C5F-8DD7-912FABF62C37}">
      <formula1>-999999999</formula1>
      <formula2>9999999999</formula2>
    </dataValidation>
    <dataValidation allowBlank="1" showInputMessage="1" showErrorMessage="1" prompt="Please enter Company Name" sqref="H2:J3" xr:uid="{F38157CF-56D8-4657-9595-A514D9B77DAD}"/>
    <dataValidation allowBlank="1" showInputMessage="1" showErrorMessage="1" prompt="Please enter/elect information in the YELLOW highlighted fields and Sales Amount sheet." sqref="D5" xr:uid="{10A10BA4-E30D-42C2-B0BE-11BFDACBAB49}"/>
  </dataValidations>
  <hyperlinks>
    <hyperlink ref="C26" r:id="rId1" xr:uid="{4FBBFD2F-233E-4437-8586-328A104AA933}"/>
  </hyperlinks>
  <pageMargins left="0.7" right="0.7" top="0.75" bottom="0.75" header="0.3" footer="0.3"/>
  <pageSetup scale="49" orientation="landscape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08F3091-C193-4C84-A350-641F7349F7DB}">
          <x14:formula1>
            <xm:f>DGR!$A$2:$A$6</xm:f>
          </x14:formula1>
          <xm:sqref>D8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5DBAE-3233-4DED-9132-3EF907FC4497}">
  <sheetPr>
    <tabColor rgb="FFFFFF00"/>
    <pageSetUpPr fitToPage="1"/>
  </sheetPr>
  <dimension ref="B2:L63"/>
  <sheetViews>
    <sheetView showGridLines="0" zoomScale="80" zoomScaleNormal="80" workbookViewId="0">
      <selection activeCell="B10" sqref="B10"/>
    </sheetView>
  </sheetViews>
  <sheetFormatPr defaultColWidth="8.7109375" defaultRowHeight="15" x14ac:dyDescent="0.25"/>
  <cols>
    <col min="1" max="1" width="3" style="49" customWidth="1"/>
    <col min="2" max="2" width="41.28515625" style="49" customWidth="1"/>
    <col min="3" max="3" width="27" style="49" customWidth="1"/>
    <col min="4" max="4" width="21.42578125" style="49" customWidth="1"/>
    <col min="5" max="6" width="22.42578125" style="49" customWidth="1"/>
    <col min="7" max="7" width="30.28515625" style="49" bestFit="1" customWidth="1"/>
    <col min="8" max="8" width="30.85546875" style="49" customWidth="1"/>
    <col min="9" max="11" width="25.5703125" style="49" customWidth="1"/>
    <col min="12" max="12" width="23.140625" style="49" bestFit="1" customWidth="1"/>
    <col min="13" max="16384" width="8.7109375" style="49"/>
  </cols>
  <sheetData>
    <row r="2" spans="2:12" x14ac:dyDescent="0.25">
      <c r="B2" s="48" t="s">
        <v>168</v>
      </c>
      <c r="C2" s="53" t="str">
        <f>IF('REPORTING FORM'!D5=""," ",'REPORTING FORM'!D5)</f>
        <v xml:space="preserve"> </v>
      </c>
    </row>
    <row r="4" spans="2:12" x14ac:dyDescent="0.25">
      <c r="B4" s="48" t="s">
        <v>167</v>
      </c>
      <c r="C4" s="54" t="str">
        <f>IF('REPORTING FORM'!H5=""," ",'REPORTING FORM'!H5)</f>
        <v xml:space="preserve"> </v>
      </c>
    </row>
    <row r="6" spans="2:12" ht="47.1" customHeight="1" x14ac:dyDescent="0.25">
      <c r="B6" s="109" t="s">
        <v>186</v>
      </c>
      <c r="C6" s="109"/>
      <c r="D6" s="109"/>
    </row>
    <row r="7" spans="2:12" ht="15.75" thickBot="1" x14ac:dyDescent="0.3"/>
    <row r="8" spans="2:12" x14ac:dyDescent="0.25">
      <c r="B8" s="121" t="s">
        <v>176</v>
      </c>
      <c r="C8" s="122"/>
      <c r="D8" s="122"/>
      <c r="E8" s="122"/>
      <c r="F8" s="122"/>
      <c r="G8" s="122"/>
      <c r="H8" s="122"/>
      <c r="I8" s="122"/>
      <c r="J8" s="122"/>
      <c r="K8" s="122"/>
      <c r="L8" s="123"/>
    </row>
    <row r="9" spans="2:12" ht="51.75" customHeight="1" x14ac:dyDescent="0.25">
      <c r="B9" s="43" t="s">
        <v>3</v>
      </c>
      <c r="C9" s="44" t="s">
        <v>160</v>
      </c>
      <c r="D9" s="45" t="s">
        <v>162</v>
      </c>
      <c r="E9" s="45" t="s">
        <v>192</v>
      </c>
      <c r="F9" s="45" t="s">
        <v>163</v>
      </c>
      <c r="G9" s="45" t="s">
        <v>4</v>
      </c>
      <c r="H9" s="101" t="s">
        <v>191</v>
      </c>
      <c r="I9" s="101"/>
      <c r="J9" s="101"/>
      <c r="K9" s="101"/>
      <c r="L9" s="104"/>
    </row>
    <row r="10" spans="2:12" x14ac:dyDescent="0.25">
      <c r="B10" s="50"/>
      <c r="C10" s="46"/>
      <c r="D10" s="46"/>
      <c r="E10" s="55"/>
      <c r="F10" s="68"/>
      <c r="G10" s="56"/>
      <c r="H10" s="105"/>
      <c r="I10" s="105"/>
      <c r="J10" s="105"/>
      <c r="K10" s="105"/>
      <c r="L10" s="106"/>
    </row>
    <row r="11" spans="2:12" x14ac:dyDescent="0.25">
      <c r="B11" s="50"/>
      <c r="C11" s="46"/>
      <c r="D11" s="46"/>
      <c r="E11" s="55"/>
      <c r="F11" s="68"/>
      <c r="G11" s="56"/>
      <c r="H11" s="105"/>
      <c r="I11" s="105"/>
      <c r="J11" s="105"/>
      <c r="K11" s="105"/>
      <c r="L11" s="106"/>
    </row>
    <row r="12" spans="2:12" x14ac:dyDescent="0.25">
      <c r="B12" s="50"/>
      <c r="C12" s="46"/>
      <c r="D12" s="46"/>
      <c r="E12" s="55"/>
      <c r="F12" s="68"/>
      <c r="G12" s="56"/>
      <c r="H12" s="105"/>
      <c r="I12" s="105"/>
      <c r="J12" s="105"/>
      <c r="K12" s="105"/>
      <c r="L12" s="106"/>
    </row>
    <row r="13" spans="2:12" x14ac:dyDescent="0.25">
      <c r="B13" s="50"/>
      <c r="C13" s="46"/>
      <c r="D13" s="46"/>
      <c r="E13" s="55"/>
      <c r="F13" s="68"/>
      <c r="G13" s="56"/>
      <c r="H13" s="105"/>
      <c r="I13" s="105"/>
      <c r="J13" s="105"/>
      <c r="K13" s="105"/>
      <c r="L13" s="106"/>
    </row>
    <row r="14" spans="2:12" x14ac:dyDescent="0.25">
      <c r="B14" s="50"/>
      <c r="C14" s="46"/>
      <c r="D14" s="46"/>
      <c r="E14" s="55"/>
      <c r="F14" s="68"/>
      <c r="G14" s="56"/>
      <c r="H14" s="105"/>
      <c r="I14" s="105"/>
      <c r="J14" s="105"/>
      <c r="K14" s="105"/>
      <c r="L14" s="106"/>
    </row>
    <row r="15" spans="2:12" x14ac:dyDescent="0.25">
      <c r="B15" s="50"/>
      <c r="C15" s="46"/>
      <c r="D15" s="46"/>
      <c r="E15" s="55"/>
      <c r="F15" s="68"/>
      <c r="G15" s="56"/>
      <c r="H15" s="105"/>
      <c r="I15" s="105"/>
      <c r="J15" s="105"/>
      <c r="K15" s="105"/>
      <c r="L15" s="106"/>
    </row>
    <row r="16" spans="2:12" x14ac:dyDescent="0.25">
      <c r="B16" s="50"/>
      <c r="C16" s="46"/>
      <c r="D16" s="46"/>
      <c r="E16" s="55"/>
      <c r="F16" s="68"/>
      <c r="G16" s="56"/>
      <c r="H16" s="115"/>
      <c r="I16" s="116"/>
      <c r="J16" s="116"/>
      <c r="K16" s="116"/>
      <c r="L16" s="117"/>
    </row>
    <row r="17" spans="2:12" x14ac:dyDescent="0.25">
      <c r="B17" s="50"/>
      <c r="C17" s="46"/>
      <c r="D17" s="46"/>
      <c r="E17" s="55"/>
      <c r="F17" s="68"/>
      <c r="G17" s="56"/>
      <c r="H17" s="118"/>
      <c r="I17" s="119"/>
      <c r="J17" s="119"/>
      <c r="K17" s="119"/>
      <c r="L17" s="120"/>
    </row>
    <row r="18" spans="2:12" x14ac:dyDescent="0.25">
      <c r="B18" s="50"/>
      <c r="C18" s="46"/>
      <c r="D18" s="46"/>
      <c r="E18" s="55"/>
      <c r="F18" s="68"/>
      <c r="G18" s="56"/>
      <c r="H18" s="118"/>
      <c r="I18" s="119"/>
      <c r="J18" s="119"/>
      <c r="K18" s="119"/>
      <c r="L18" s="120"/>
    </row>
    <row r="19" spans="2:12" x14ac:dyDescent="0.25">
      <c r="B19" s="51"/>
      <c r="C19" s="47"/>
      <c r="D19" s="47"/>
      <c r="E19" s="57"/>
      <c r="F19" s="69"/>
      <c r="G19" s="58"/>
      <c r="H19" s="118"/>
      <c r="I19" s="119"/>
      <c r="J19" s="119"/>
      <c r="K19" s="119"/>
      <c r="L19" s="120"/>
    </row>
    <row r="20" spans="2:12" ht="24" customHeight="1" thickBot="1" x14ac:dyDescent="0.3">
      <c r="B20" s="52"/>
      <c r="C20" s="59"/>
      <c r="D20" s="59"/>
      <c r="E20" s="60" t="s">
        <v>169</v>
      </c>
      <c r="F20" s="61">
        <f>SUMIFS(Table5[[#All],[Column5]], Table5[[#All],[Column2]], "&lt;&gt;Distributor Agreement - Advance")</f>
        <v>0</v>
      </c>
      <c r="G20" s="42" t="s">
        <v>178</v>
      </c>
      <c r="H20" s="59"/>
      <c r="I20" s="59"/>
      <c r="J20" s="59"/>
      <c r="K20" s="59"/>
      <c r="L20" s="62"/>
    </row>
    <row r="23" spans="2:12" ht="15.75" thickBot="1" x14ac:dyDescent="0.3"/>
    <row r="24" spans="2:12" ht="27.95" customHeight="1" x14ac:dyDescent="0.25">
      <c r="B24" s="112" t="s">
        <v>180</v>
      </c>
      <c r="C24" s="113"/>
      <c r="D24" s="113"/>
      <c r="E24" s="113"/>
      <c r="F24" s="113"/>
      <c r="G24" s="113"/>
      <c r="H24" s="113"/>
      <c r="I24" s="113"/>
      <c r="J24" s="113"/>
      <c r="K24" s="114"/>
    </row>
    <row r="25" spans="2:12" ht="14.45" customHeight="1" x14ac:dyDescent="0.25">
      <c r="B25" s="111" t="s">
        <v>158</v>
      </c>
      <c r="C25" s="101" t="s">
        <v>4</v>
      </c>
      <c r="D25" s="101" t="s">
        <v>159</v>
      </c>
      <c r="E25" s="101" t="s">
        <v>165</v>
      </c>
      <c r="F25" s="101" t="s">
        <v>166</v>
      </c>
      <c r="G25" s="101" t="s">
        <v>170</v>
      </c>
      <c r="H25" s="101" t="s">
        <v>185</v>
      </c>
      <c r="I25" s="102" t="s">
        <v>173</v>
      </c>
      <c r="J25" s="102"/>
      <c r="K25" s="103"/>
    </row>
    <row r="26" spans="2:12" ht="15" customHeight="1" x14ac:dyDescent="0.25">
      <c r="B26" s="111"/>
      <c r="C26" s="101"/>
      <c r="D26" s="101"/>
      <c r="E26" s="101"/>
      <c r="F26" s="101"/>
      <c r="G26" s="101"/>
      <c r="H26" s="101"/>
      <c r="I26" s="45" t="s">
        <v>171</v>
      </c>
      <c r="J26" s="101" t="s">
        <v>172</v>
      </c>
      <c r="K26" s="104" t="s">
        <v>179</v>
      </c>
    </row>
    <row r="27" spans="2:12" ht="19.5" customHeight="1" x14ac:dyDescent="0.25">
      <c r="B27" s="111"/>
      <c r="C27" s="101"/>
      <c r="D27" s="101"/>
      <c r="E27" s="101"/>
      <c r="F27" s="107" t="s">
        <v>187</v>
      </c>
      <c r="G27" s="101"/>
      <c r="H27" s="107" t="s">
        <v>190</v>
      </c>
      <c r="I27" s="107" t="s">
        <v>184</v>
      </c>
      <c r="J27" s="101"/>
      <c r="K27" s="104"/>
    </row>
    <row r="28" spans="2:12" ht="19.5" customHeight="1" x14ac:dyDescent="0.25">
      <c r="B28" s="111"/>
      <c r="C28" s="101"/>
      <c r="D28" s="101"/>
      <c r="E28" s="101"/>
      <c r="F28" s="110"/>
      <c r="G28" s="101"/>
      <c r="H28" s="108"/>
      <c r="I28" s="107"/>
      <c r="J28" s="101"/>
      <c r="K28" s="104"/>
    </row>
    <row r="29" spans="2:12" x14ac:dyDescent="0.25">
      <c r="B29" s="70"/>
      <c r="C29" s="71"/>
      <c r="D29" s="71"/>
      <c r="E29" s="72"/>
      <c r="F29" s="72"/>
      <c r="G29" s="71"/>
      <c r="H29" s="97"/>
      <c r="I29" s="73"/>
      <c r="J29" s="66">
        <f>'Sales Amount'!$F29*'Sales Amount'!$H29</f>
        <v>0</v>
      </c>
      <c r="K29" s="67">
        <f>Table6[[#This Row],[Column8]]+Table6[[#This Row],[Column9]]</f>
        <v>0</v>
      </c>
    </row>
    <row r="30" spans="2:12" x14ac:dyDescent="0.25">
      <c r="B30" s="70"/>
      <c r="C30" s="71"/>
      <c r="D30" s="71"/>
      <c r="E30" s="72"/>
      <c r="F30" s="72"/>
      <c r="G30" s="71"/>
      <c r="H30" s="97"/>
      <c r="I30" s="73"/>
      <c r="J30" s="66">
        <f>'Sales Amount'!$F30*'Sales Amount'!$H30</f>
        <v>0</v>
      </c>
      <c r="K30" s="67">
        <f>Table6[[#This Row],[Column8]]+Table6[[#This Row],[Column9]]</f>
        <v>0</v>
      </c>
    </row>
    <row r="31" spans="2:12" x14ac:dyDescent="0.25">
      <c r="B31" s="70"/>
      <c r="C31" s="71"/>
      <c r="D31" s="71"/>
      <c r="E31" s="72"/>
      <c r="F31" s="72"/>
      <c r="G31" s="71"/>
      <c r="H31" s="97"/>
      <c r="I31" s="73"/>
      <c r="J31" s="66">
        <f>'Sales Amount'!$F31*'Sales Amount'!$H31</f>
        <v>0</v>
      </c>
      <c r="K31" s="67">
        <f>Table6[[#This Row],[Column8]]+Table6[[#This Row],[Column9]]</f>
        <v>0</v>
      </c>
    </row>
    <row r="32" spans="2:12" x14ac:dyDescent="0.25">
      <c r="B32" s="70"/>
      <c r="C32" s="71"/>
      <c r="D32" s="71"/>
      <c r="E32" s="72"/>
      <c r="F32" s="72"/>
      <c r="G32" s="71"/>
      <c r="H32" s="97"/>
      <c r="I32" s="73"/>
      <c r="J32" s="66">
        <f>'Sales Amount'!$F32*'Sales Amount'!$H32</f>
        <v>0</v>
      </c>
      <c r="K32" s="67">
        <f>Table6[[#This Row],[Column8]]+Table6[[#This Row],[Column9]]</f>
        <v>0</v>
      </c>
    </row>
    <row r="33" spans="2:11" x14ac:dyDescent="0.25">
      <c r="B33" s="70"/>
      <c r="C33" s="71"/>
      <c r="D33" s="71"/>
      <c r="E33" s="72"/>
      <c r="F33" s="72"/>
      <c r="G33" s="71"/>
      <c r="H33" s="97"/>
      <c r="I33" s="73"/>
      <c r="J33" s="66">
        <f>'Sales Amount'!$F33*'Sales Amount'!$H33</f>
        <v>0</v>
      </c>
      <c r="K33" s="67">
        <f>Table6[[#This Row],[Column8]]+Table6[[#This Row],[Column9]]</f>
        <v>0</v>
      </c>
    </row>
    <row r="34" spans="2:11" x14ac:dyDescent="0.25">
      <c r="B34" s="70"/>
      <c r="C34" s="71"/>
      <c r="D34" s="71"/>
      <c r="E34" s="72"/>
      <c r="F34" s="72"/>
      <c r="G34" s="71"/>
      <c r="H34" s="97"/>
      <c r="I34" s="73"/>
      <c r="J34" s="66">
        <f>'Sales Amount'!$F34*'Sales Amount'!$H34</f>
        <v>0</v>
      </c>
      <c r="K34" s="67">
        <f>Table6[[#This Row],[Column8]]+Table6[[#This Row],[Column9]]</f>
        <v>0</v>
      </c>
    </row>
    <row r="35" spans="2:11" x14ac:dyDescent="0.25">
      <c r="B35" s="70"/>
      <c r="C35" s="71"/>
      <c r="D35" s="71"/>
      <c r="E35" s="72"/>
      <c r="F35" s="72"/>
      <c r="G35" s="71"/>
      <c r="H35" s="97"/>
      <c r="I35" s="73"/>
      <c r="J35" s="66">
        <f>'Sales Amount'!$F35*'Sales Amount'!$H35</f>
        <v>0</v>
      </c>
      <c r="K35" s="67">
        <f>Table6[[#This Row],[Column8]]+Table6[[#This Row],[Column9]]</f>
        <v>0</v>
      </c>
    </row>
    <row r="36" spans="2:11" x14ac:dyDescent="0.25">
      <c r="B36" s="70"/>
      <c r="C36" s="71"/>
      <c r="D36" s="71"/>
      <c r="E36" s="72"/>
      <c r="F36" s="72"/>
      <c r="G36" s="71"/>
      <c r="H36" s="97"/>
      <c r="I36" s="73"/>
      <c r="J36" s="66">
        <f>'Sales Amount'!$F36*'Sales Amount'!$H36</f>
        <v>0</v>
      </c>
      <c r="K36" s="67">
        <f>Table6[[#This Row],[Column8]]+Table6[[#This Row],[Column9]]</f>
        <v>0</v>
      </c>
    </row>
    <row r="37" spans="2:11" x14ac:dyDescent="0.25">
      <c r="B37" s="70"/>
      <c r="C37" s="71"/>
      <c r="D37" s="71"/>
      <c r="E37" s="72"/>
      <c r="F37" s="72"/>
      <c r="G37" s="71"/>
      <c r="H37" s="97"/>
      <c r="I37" s="73"/>
      <c r="J37" s="66">
        <f>'Sales Amount'!$F37*'Sales Amount'!$H37</f>
        <v>0</v>
      </c>
      <c r="K37" s="67">
        <f>Table6[[#This Row],[Column8]]+Table6[[#This Row],[Column9]]</f>
        <v>0</v>
      </c>
    </row>
    <row r="38" spans="2:11" x14ac:dyDescent="0.25">
      <c r="B38" s="70"/>
      <c r="C38" s="71"/>
      <c r="D38" s="71"/>
      <c r="E38" s="72"/>
      <c r="F38" s="72"/>
      <c r="G38" s="71"/>
      <c r="H38" s="97"/>
      <c r="I38" s="73"/>
      <c r="J38" s="66">
        <f>'Sales Amount'!$F38*'Sales Amount'!$H38</f>
        <v>0</v>
      </c>
      <c r="K38" s="67">
        <f>Table6[[#This Row],[Column8]]+Table6[[#This Row],[Column9]]</f>
        <v>0</v>
      </c>
    </row>
    <row r="39" spans="2:11" x14ac:dyDescent="0.25">
      <c r="B39" s="70"/>
      <c r="C39" s="71"/>
      <c r="D39" s="71"/>
      <c r="E39" s="72"/>
      <c r="F39" s="72"/>
      <c r="G39" s="71"/>
      <c r="H39" s="97"/>
      <c r="I39" s="73"/>
      <c r="J39" s="66">
        <f>'Sales Amount'!$F39*'Sales Amount'!$H39</f>
        <v>0</v>
      </c>
      <c r="K39" s="67">
        <f>Table6[[#This Row],[Column8]]+Table6[[#This Row],[Column9]]</f>
        <v>0</v>
      </c>
    </row>
    <row r="40" spans="2:11" x14ac:dyDescent="0.25">
      <c r="B40" s="70"/>
      <c r="C40" s="71"/>
      <c r="D40" s="71"/>
      <c r="E40" s="72"/>
      <c r="F40" s="72"/>
      <c r="G40" s="71"/>
      <c r="H40" s="97"/>
      <c r="I40" s="73"/>
      <c r="J40" s="66">
        <f>'Sales Amount'!$F40*'Sales Amount'!$H40</f>
        <v>0</v>
      </c>
      <c r="K40" s="67">
        <f>Table6[[#This Row],[Column8]]+Table6[[#This Row],[Column9]]</f>
        <v>0</v>
      </c>
    </row>
    <row r="41" spans="2:11" x14ac:dyDescent="0.25">
      <c r="B41" s="70"/>
      <c r="C41" s="71"/>
      <c r="D41" s="71"/>
      <c r="E41" s="72"/>
      <c r="F41" s="72"/>
      <c r="G41" s="71"/>
      <c r="H41" s="97"/>
      <c r="I41" s="73"/>
      <c r="J41" s="66">
        <f>'Sales Amount'!$F41*'Sales Amount'!$H41</f>
        <v>0</v>
      </c>
      <c r="K41" s="67">
        <f>Table6[[#This Row],[Column8]]+Table6[[#This Row],[Column9]]</f>
        <v>0</v>
      </c>
    </row>
    <row r="42" spans="2:11" x14ac:dyDescent="0.25">
      <c r="B42" s="70"/>
      <c r="C42" s="71"/>
      <c r="D42" s="71"/>
      <c r="E42" s="72"/>
      <c r="F42" s="72"/>
      <c r="G42" s="71"/>
      <c r="H42" s="97"/>
      <c r="I42" s="73"/>
      <c r="J42" s="66">
        <f>'Sales Amount'!$F42*'Sales Amount'!$H42</f>
        <v>0</v>
      </c>
      <c r="K42" s="67">
        <f>Table6[[#This Row],[Column8]]+Table6[[#This Row],[Column9]]</f>
        <v>0</v>
      </c>
    </row>
    <row r="43" spans="2:11" x14ac:dyDescent="0.25">
      <c r="B43" s="70"/>
      <c r="C43" s="71"/>
      <c r="D43" s="71"/>
      <c r="E43" s="72"/>
      <c r="F43" s="72"/>
      <c r="G43" s="71"/>
      <c r="H43" s="97"/>
      <c r="I43" s="73"/>
      <c r="J43" s="66">
        <f>'Sales Amount'!$F43*'Sales Amount'!$H43</f>
        <v>0</v>
      </c>
      <c r="K43" s="67">
        <f>Table6[[#This Row],[Column8]]+Table6[[#This Row],[Column9]]</f>
        <v>0</v>
      </c>
    </row>
    <row r="44" spans="2:11" x14ac:dyDescent="0.25">
      <c r="B44" s="70"/>
      <c r="C44" s="71"/>
      <c r="D44" s="71"/>
      <c r="E44" s="72"/>
      <c r="F44" s="72"/>
      <c r="G44" s="71"/>
      <c r="H44" s="97"/>
      <c r="I44" s="73"/>
      <c r="J44" s="66">
        <f>'Sales Amount'!$F44*'Sales Amount'!$H44</f>
        <v>0</v>
      </c>
      <c r="K44" s="67">
        <f>Table6[[#This Row],[Column8]]+Table6[[#This Row],[Column9]]</f>
        <v>0</v>
      </c>
    </row>
    <row r="45" spans="2:11" x14ac:dyDescent="0.25">
      <c r="B45" s="70"/>
      <c r="C45" s="71"/>
      <c r="D45" s="71"/>
      <c r="E45" s="72"/>
      <c r="F45" s="72"/>
      <c r="G45" s="71"/>
      <c r="H45" s="97"/>
      <c r="I45" s="73"/>
      <c r="J45" s="66">
        <f>'Sales Amount'!$F45*'Sales Amount'!$H45</f>
        <v>0</v>
      </c>
      <c r="K45" s="67">
        <f>Table6[[#This Row],[Column8]]+Table6[[#This Row],[Column9]]</f>
        <v>0</v>
      </c>
    </row>
    <row r="46" spans="2:11" x14ac:dyDescent="0.25">
      <c r="B46" s="70"/>
      <c r="C46" s="71"/>
      <c r="D46" s="71"/>
      <c r="E46" s="72"/>
      <c r="F46" s="72"/>
      <c r="G46" s="71"/>
      <c r="H46" s="97"/>
      <c r="I46" s="73"/>
      <c r="J46" s="66">
        <f>'Sales Amount'!$F46*'Sales Amount'!$H46</f>
        <v>0</v>
      </c>
      <c r="K46" s="67">
        <f>Table6[[#This Row],[Column8]]+Table6[[#This Row],[Column9]]</f>
        <v>0</v>
      </c>
    </row>
    <row r="47" spans="2:11" x14ac:dyDescent="0.25">
      <c r="B47" s="70"/>
      <c r="C47" s="71"/>
      <c r="D47" s="71"/>
      <c r="E47" s="72"/>
      <c r="F47" s="72"/>
      <c r="G47" s="71"/>
      <c r="H47" s="97"/>
      <c r="I47" s="73"/>
      <c r="J47" s="66">
        <f>'Sales Amount'!$F47*'Sales Amount'!$H47</f>
        <v>0</v>
      </c>
      <c r="K47" s="67">
        <f>Table6[[#This Row],[Column8]]+Table6[[#This Row],[Column9]]</f>
        <v>0</v>
      </c>
    </row>
    <row r="48" spans="2:11" x14ac:dyDescent="0.25">
      <c r="B48" s="70"/>
      <c r="C48" s="71"/>
      <c r="D48" s="71"/>
      <c r="E48" s="72"/>
      <c r="F48" s="72"/>
      <c r="G48" s="71"/>
      <c r="H48" s="97"/>
      <c r="I48" s="73"/>
      <c r="J48" s="66">
        <f>'Sales Amount'!$F48*'Sales Amount'!$H48</f>
        <v>0</v>
      </c>
      <c r="K48" s="67">
        <f>Table6[[#This Row],[Column8]]+Table6[[#This Row],[Column9]]</f>
        <v>0</v>
      </c>
    </row>
    <row r="49" spans="2:11" x14ac:dyDescent="0.25">
      <c r="B49" s="70"/>
      <c r="C49" s="71"/>
      <c r="D49" s="71"/>
      <c r="E49" s="72"/>
      <c r="F49" s="72"/>
      <c r="G49" s="71"/>
      <c r="H49" s="97"/>
      <c r="I49" s="73"/>
      <c r="J49" s="66">
        <f>'Sales Amount'!$F49*'Sales Amount'!$H49</f>
        <v>0</v>
      </c>
      <c r="K49" s="67">
        <f>Table6[[#This Row],[Column8]]+Table6[[#This Row],[Column9]]</f>
        <v>0</v>
      </c>
    </row>
    <row r="50" spans="2:11" x14ac:dyDescent="0.25">
      <c r="B50" s="70"/>
      <c r="C50" s="71"/>
      <c r="D50" s="71"/>
      <c r="E50" s="72"/>
      <c r="F50" s="72"/>
      <c r="G50" s="71"/>
      <c r="H50" s="97"/>
      <c r="I50" s="73"/>
      <c r="J50" s="66">
        <f>'Sales Amount'!$F50*'Sales Amount'!$H50</f>
        <v>0</v>
      </c>
      <c r="K50" s="67">
        <f>Table6[[#This Row],[Column8]]+Table6[[#This Row],[Column9]]</f>
        <v>0</v>
      </c>
    </row>
    <row r="51" spans="2:11" x14ac:dyDescent="0.25">
      <c r="B51" s="70"/>
      <c r="C51" s="71"/>
      <c r="D51" s="71"/>
      <c r="E51" s="72"/>
      <c r="F51" s="72"/>
      <c r="G51" s="71"/>
      <c r="H51" s="97"/>
      <c r="I51" s="73"/>
      <c r="J51" s="66">
        <f>'Sales Amount'!$F51*'Sales Amount'!$H51</f>
        <v>0</v>
      </c>
      <c r="K51" s="67">
        <f>Table6[[#This Row],[Column8]]+Table6[[#This Row],[Column9]]</f>
        <v>0</v>
      </c>
    </row>
    <row r="52" spans="2:11" x14ac:dyDescent="0.25">
      <c r="B52" s="70"/>
      <c r="C52" s="71"/>
      <c r="D52" s="71"/>
      <c r="E52" s="72"/>
      <c r="F52" s="72"/>
      <c r="G52" s="71"/>
      <c r="H52" s="97"/>
      <c r="I52" s="73"/>
      <c r="J52" s="66">
        <f>'Sales Amount'!$F52*'Sales Amount'!$H52</f>
        <v>0</v>
      </c>
      <c r="K52" s="67">
        <f>Table6[[#This Row],[Column8]]+Table6[[#This Row],[Column9]]</f>
        <v>0</v>
      </c>
    </row>
    <row r="53" spans="2:11" x14ac:dyDescent="0.25">
      <c r="B53" s="70"/>
      <c r="C53" s="71"/>
      <c r="D53" s="71"/>
      <c r="E53" s="72"/>
      <c r="F53" s="72"/>
      <c r="G53" s="71"/>
      <c r="H53" s="97"/>
      <c r="I53" s="73"/>
      <c r="J53" s="66">
        <f>'Sales Amount'!$F53*'Sales Amount'!$H53</f>
        <v>0</v>
      </c>
      <c r="K53" s="67">
        <f>Table6[[#This Row],[Column8]]+Table6[[#This Row],[Column9]]</f>
        <v>0</v>
      </c>
    </row>
    <row r="54" spans="2:11" x14ac:dyDescent="0.25">
      <c r="B54" s="70"/>
      <c r="C54" s="71"/>
      <c r="D54" s="71"/>
      <c r="E54" s="72"/>
      <c r="F54" s="72"/>
      <c r="G54" s="71"/>
      <c r="H54" s="97"/>
      <c r="I54" s="73"/>
      <c r="J54" s="66">
        <f>'Sales Amount'!$F54*'Sales Amount'!$H54</f>
        <v>0</v>
      </c>
      <c r="K54" s="67">
        <f>Table6[[#This Row],[Column8]]+Table6[[#This Row],[Column9]]</f>
        <v>0</v>
      </c>
    </row>
    <row r="55" spans="2:11" x14ac:dyDescent="0.25">
      <c r="B55" s="70"/>
      <c r="C55" s="71"/>
      <c r="D55" s="71"/>
      <c r="E55" s="72"/>
      <c r="F55" s="72"/>
      <c r="G55" s="71"/>
      <c r="H55" s="97"/>
      <c r="I55" s="73"/>
      <c r="J55" s="66">
        <f>'Sales Amount'!$F55*'Sales Amount'!$H55</f>
        <v>0</v>
      </c>
      <c r="K55" s="67">
        <f>Table6[[#This Row],[Column8]]+Table6[[#This Row],[Column9]]</f>
        <v>0</v>
      </c>
    </row>
    <row r="56" spans="2:11" x14ac:dyDescent="0.25">
      <c r="B56" s="70"/>
      <c r="C56" s="71"/>
      <c r="D56" s="71"/>
      <c r="E56" s="72"/>
      <c r="F56" s="72"/>
      <c r="G56" s="71"/>
      <c r="H56" s="97"/>
      <c r="I56" s="73"/>
      <c r="J56" s="66">
        <f>'Sales Amount'!$F56*'Sales Amount'!$H56</f>
        <v>0</v>
      </c>
      <c r="K56" s="67">
        <f>Table6[[#This Row],[Column8]]+Table6[[#This Row],[Column9]]</f>
        <v>0</v>
      </c>
    </row>
    <row r="57" spans="2:11" x14ac:dyDescent="0.25">
      <c r="B57" s="70"/>
      <c r="C57" s="71"/>
      <c r="D57" s="71"/>
      <c r="E57" s="72"/>
      <c r="F57" s="72"/>
      <c r="G57" s="71"/>
      <c r="H57" s="97"/>
      <c r="I57" s="73"/>
      <c r="J57" s="66">
        <f>'Sales Amount'!$F57*'Sales Amount'!$H57</f>
        <v>0</v>
      </c>
      <c r="K57" s="67">
        <f>Table6[[#This Row],[Column8]]+Table6[[#This Row],[Column9]]</f>
        <v>0</v>
      </c>
    </row>
    <row r="58" spans="2:11" x14ac:dyDescent="0.25">
      <c r="B58" s="70"/>
      <c r="C58" s="71"/>
      <c r="D58" s="71"/>
      <c r="E58" s="72"/>
      <c r="F58" s="72"/>
      <c r="G58" s="71"/>
      <c r="H58" s="97"/>
      <c r="I58" s="73"/>
      <c r="J58" s="66">
        <f>'Sales Amount'!$F58*'Sales Amount'!$H58</f>
        <v>0</v>
      </c>
      <c r="K58" s="67">
        <f>Table6[[#This Row],[Column8]]+Table6[[#This Row],[Column9]]</f>
        <v>0</v>
      </c>
    </row>
    <row r="59" spans="2:11" x14ac:dyDescent="0.25">
      <c r="B59" s="70"/>
      <c r="C59" s="71"/>
      <c r="D59" s="71"/>
      <c r="E59" s="72"/>
      <c r="F59" s="72"/>
      <c r="G59" s="71"/>
      <c r="H59" s="97"/>
      <c r="I59" s="73"/>
      <c r="J59" s="66">
        <f>'Sales Amount'!$F59*'Sales Amount'!$H59</f>
        <v>0</v>
      </c>
      <c r="K59" s="67">
        <f>Table6[[#This Row],[Column8]]+Table6[[#This Row],[Column9]]</f>
        <v>0</v>
      </c>
    </row>
    <row r="60" spans="2:11" x14ac:dyDescent="0.25">
      <c r="B60" s="70"/>
      <c r="C60" s="71"/>
      <c r="D60" s="71"/>
      <c r="E60" s="72"/>
      <c r="F60" s="72"/>
      <c r="G60" s="71"/>
      <c r="H60" s="97"/>
      <c r="I60" s="73"/>
      <c r="J60" s="66">
        <f>'Sales Amount'!$F60*'Sales Amount'!$H60</f>
        <v>0</v>
      </c>
      <c r="K60" s="67">
        <f>Table6[[#This Row],[Column8]]+Table6[[#This Row],[Column9]]</f>
        <v>0</v>
      </c>
    </row>
    <row r="61" spans="2:11" x14ac:dyDescent="0.25">
      <c r="B61" s="70"/>
      <c r="C61" s="71"/>
      <c r="D61" s="71"/>
      <c r="E61" s="72"/>
      <c r="F61" s="72"/>
      <c r="G61" s="71"/>
      <c r="H61" s="97"/>
      <c r="I61" s="73"/>
      <c r="J61" s="66">
        <f>'Sales Amount'!$F61*'Sales Amount'!$H61</f>
        <v>0</v>
      </c>
      <c r="K61" s="67">
        <f>Table6[[#This Row],[Column8]]+Table6[[#This Row],[Column9]]</f>
        <v>0</v>
      </c>
    </row>
    <row r="62" spans="2:11" x14ac:dyDescent="0.25">
      <c r="B62" s="70"/>
      <c r="C62" s="71"/>
      <c r="D62" s="71"/>
      <c r="E62" s="72"/>
      <c r="F62" s="72"/>
      <c r="G62" s="71"/>
      <c r="H62" s="97"/>
      <c r="I62" s="73"/>
      <c r="J62" s="66">
        <f>'Sales Amount'!$F62*'Sales Amount'!$H62</f>
        <v>0</v>
      </c>
      <c r="K62" s="67">
        <f>Table6[[#This Row],[Column8]]+Table6[[#This Row],[Column9]]</f>
        <v>0</v>
      </c>
    </row>
    <row r="63" spans="2:11" ht="15.75" thickBot="1" x14ac:dyDescent="0.3">
      <c r="B63" s="52"/>
      <c r="C63" s="59"/>
      <c r="D63" s="59"/>
      <c r="E63" s="59"/>
      <c r="F63" s="59"/>
      <c r="G63" s="59"/>
      <c r="H63" s="63" t="s">
        <v>175</v>
      </c>
      <c r="I63" s="64">
        <f>SUM(Table6[[#All],[Column8]])</f>
        <v>0</v>
      </c>
      <c r="J63" s="64">
        <f>SUM(Table6[[#All],[Column9]])</f>
        <v>0</v>
      </c>
      <c r="K63" s="65">
        <f>SUM(Table6[[#All],[Column10]])</f>
        <v>0</v>
      </c>
    </row>
  </sheetData>
  <sheetProtection insertRows="0" deleteRows="0" autoFilter="0"/>
  <mergeCells count="27">
    <mergeCell ref="B6:D6"/>
    <mergeCell ref="F25:F26"/>
    <mergeCell ref="F27:F28"/>
    <mergeCell ref="E25:E28"/>
    <mergeCell ref="D25:D28"/>
    <mergeCell ref="C25:C28"/>
    <mergeCell ref="B25:B28"/>
    <mergeCell ref="B24:K24"/>
    <mergeCell ref="H16:L16"/>
    <mergeCell ref="H17:L17"/>
    <mergeCell ref="H18:L18"/>
    <mergeCell ref="H19:L19"/>
    <mergeCell ref="B8:L8"/>
    <mergeCell ref="H9:L9"/>
    <mergeCell ref="I27:I28"/>
    <mergeCell ref="J26:J28"/>
    <mergeCell ref="G25:G28"/>
    <mergeCell ref="I25:K25"/>
    <mergeCell ref="K26:K28"/>
    <mergeCell ref="H10:L10"/>
    <mergeCell ref="H11:L11"/>
    <mergeCell ref="H12:L12"/>
    <mergeCell ref="H13:L13"/>
    <mergeCell ref="H14:L14"/>
    <mergeCell ref="H15:L15"/>
    <mergeCell ref="H25:H26"/>
    <mergeCell ref="H27:H28"/>
  </mergeCells>
  <dataValidations count="3">
    <dataValidation type="list" allowBlank="1" showInputMessage="1" showErrorMessage="1" sqref="D10:D19 G29:G62" xr:uid="{DB980CC1-6C11-4F77-90E6-BB16A6FFB2FF}">
      <formula1>"USD,CAD,GBP,EUR,FRF"</formula1>
    </dataValidation>
    <dataValidation type="list" allowBlank="1" showInputMessage="1" showErrorMessage="1" sqref="C10:C19" xr:uid="{B754FD43-49F0-4F9E-A2C3-A8F8F8A9337D}">
      <formula1>"Broadcast Agreement,Production Agreement,Distributors Agreement - License Fee,Distributor Agreement - Advance,Co-production Net Profit,Others"</formula1>
    </dataValidation>
    <dataValidation type="list" allowBlank="1" showInputMessage="1" showErrorMessage="1" sqref="D29:D62" xr:uid="{FA5DD47A-A6C2-4922-BF11-6D611C5823C6}">
      <formula1>"Theatrical,Free TV,Pay TV,Cable TV,SVOD &amp; AVOD, Electronic Sell-Through,Home Video/Compact Devices,Educational TV,Retransmission Royalties,Ancilliary,Other Gross Revenues"</formula1>
    </dataValidation>
  </dataValidations>
  <pageMargins left="0.7" right="0.7" top="0.75" bottom="0.75" header="0.3" footer="0.3"/>
  <pageSetup scale="40" orientation="landscape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F9595A-273A-4317-BE02-04580CB16DA2}">
  <dimension ref="A1:AQ19"/>
  <sheetViews>
    <sheetView workbookViewId="0">
      <selection activeCell="R8" sqref="R8"/>
    </sheetView>
  </sheetViews>
  <sheetFormatPr defaultColWidth="9.140625" defaultRowHeight="12.75" x14ac:dyDescent="0.2"/>
  <cols>
    <col min="1" max="1" width="66.42578125" style="1" bestFit="1" customWidth="1"/>
    <col min="2" max="2" width="7.28515625" style="1" bestFit="1" customWidth="1"/>
    <col min="3" max="3" width="9.140625" style="1"/>
    <col min="4" max="4" width="14.42578125" style="1" bestFit="1" customWidth="1"/>
    <col min="5" max="6" width="9.140625" style="1"/>
    <col min="7" max="7" width="14" style="1" customWidth="1"/>
    <col min="8" max="17" width="9.140625" style="1"/>
    <col min="18" max="18" width="14.42578125" style="1" bestFit="1" customWidth="1"/>
    <col min="19" max="37" width="9.140625" style="1"/>
    <col min="38" max="38" width="9.140625" style="2"/>
    <col min="39" max="40" width="9.140625" style="1"/>
    <col min="41" max="41" width="13.42578125" style="1" bestFit="1" customWidth="1"/>
    <col min="42" max="16384" width="9.140625" style="1"/>
  </cols>
  <sheetData>
    <row r="1" spans="1:43" x14ac:dyDescent="0.2">
      <c r="A1" s="74" t="s">
        <v>13</v>
      </c>
      <c r="B1" s="75" t="s">
        <v>14</v>
      </c>
    </row>
    <row r="2" spans="1:43" ht="15" x14ac:dyDescent="0.25">
      <c r="A2" s="76" t="s">
        <v>197</v>
      </c>
      <c r="B2" s="98">
        <v>0.05</v>
      </c>
      <c r="R2" s="3" t="s">
        <v>15</v>
      </c>
      <c r="U2" s="1" t="e" cm="1">
        <f t="array" ref="U2">_xlfn.ANCHORARRAY(_xlfn.XLOOKUP(R2,Level1,Level2Res))</f>
        <v>#NAME?</v>
      </c>
      <c r="AF2" s="1" t="str" cm="1">
        <f t="array" ref="AF2:AF6">_xlfn.UNIQUE(DGRIPA[UseFee])</f>
        <v>Tier 1</v>
      </c>
      <c r="AL2" s="2" cm="1">
        <f t="array" ref="AL2">TRANSPOSE(_xlfn.UNIQUE(_xlfn._xlws.FILTER(DGRIPA[DGR],DGRIPA[UseFee]=AF2)))</f>
        <v>0.05</v>
      </c>
      <c r="AO2" s="3" t="s">
        <v>16</v>
      </c>
      <c r="AQ2" s="1" t="e" cm="1">
        <f t="array" ref="AQ2">_xlfn.ANCHORARRAY(_xlfn.XLOOKUP(AO2,Level2,Level3Res))</f>
        <v>#NAME?</v>
      </c>
    </row>
    <row r="3" spans="1:43" ht="15" x14ac:dyDescent="0.25">
      <c r="A3" s="76" t="s">
        <v>198</v>
      </c>
      <c r="B3" s="98">
        <v>0.06</v>
      </c>
      <c r="AF3" s="1" t="str">
        <v>Tier 2</v>
      </c>
    </row>
    <row r="4" spans="1:43" ht="15" x14ac:dyDescent="0.25">
      <c r="A4" s="76" t="s">
        <v>199</v>
      </c>
      <c r="B4" s="98">
        <v>7.0000000000000007E-2</v>
      </c>
      <c r="AF4" s="1" t="str">
        <v>Tier 3</v>
      </c>
    </row>
    <row r="5" spans="1:43" ht="15" x14ac:dyDescent="0.25">
      <c r="A5" s="76" t="s">
        <v>200</v>
      </c>
      <c r="B5" s="98">
        <v>0.08</v>
      </c>
      <c r="AF5" s="1" t="str">
        <v>Tier 4</v>
      </c>
    </row>
    <row r="6" spans="1:43" ht="15" x14ac:dyDescent="0.25">
      <c r="A6" s="76" t="s">
        <v>201</v>
      </c>
      <c r="B6" s="98">
        <v>7.0000000000000007E-2</v>
      </c>
      <c r="AF6" s="1" t="str">
        <v>Talent To Watch</v>
      </c>
    </row>
    <row r="16" spans="1:43" ht="15" x14ac:dyDescent="0.2">
      <c r="A16" s="77"/>
    </row>
    <row r="17" spans="1:1" ht="15" x14ac:dyDescent="0.2">
      <c r="A17" s="77"/>
    </row>
    <row r="18" spans="1:1" ht="15" x14ac:dyDescent="0.2">
      <c r="A18" s="77"/>
    </row>
    <row r="19" spans="1:1" ht="15" x14ac:dyDescent="0.2">
      <c r="A19" s="77"/>
    </row>
  </sheetData>
  <phoneticPr fontId="25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0D364-E789-4C05-90A6-C75F09E52209}">
  <dimension ref="A1:G72"/>
  <sheetViews>
    <sheetView workbookViewId="0">
      <selection activeCell="F1" sqref="F1"/>
    </sheetView>
  </sheetViews>
  <sheetFormatPr defaultRowHeight="15" x14ac:dyDescent="0.25"/>
  <cols>
    <col min="1" max="1" width="14" bestFit="1" customWidth="1"/>
    <col min="2" max="2" width="28.85546875" bestFit="1" customWidth="1"/>
    <col min="3" max="3" width="5" bestFit="1" customWidth="1"/>
    <col min="4" max="4" width="54" bestFit="1" customWidth="1"/>
    <col min="5" max="5" width="54" customWidth="1"/>
    <col min="7" max="7" width="29.42578125" bestFit="1" customWidth="1"/>
  </cols>
  <sheetData>
    <row r="1" spans="1:7" x14ac:dyDescent="0.25">
      <c r="A1" s="10" t="s">
        <v>12</v>
      </c>
      <c r="B1" s="10" t="s">
        <v>13</v>
      </c>
      <c r="C1" s="10" t="s">
        <v>14</v>
      </c>
      <c r="D1" t="s">
        <v>36</v>
      </c>
      <c r="E1" s="7">
        <v>0.06</v>
      </c>
      <c r="F1" s="11" t="e">
        <f>IF(OR('REPORTING FORM'!#REF!="1995-1998",'REPORTING FORM'!#REF!="1999-2001",'REPORTING FORM'!#REF!="2002-2003",'REPORTING FORM'!#REF!="2004-2006"),"Green",IF(OR('REPORTING FORM'!#REF!="2007-2009",'REPORTING FORM'!#REF!="2010-2012",'REPORTING FORM'!#REF!="2013-2015"),"Pink",IF(OR('REPORTING FORM'!#REF!="2016-2018",'REPORTING FORM'!#REF!="2019-2021",'REPORTING FORM'!#REF!="2022-2024"),"Blue","Default")))</f>
        <v>#REF!</v>
      </c>
      <c r="G1" s="12" t="s">
        <v>148</v>
      </c>
    </row>
    <row r="2" spans="1:7" x14ac:dyDescent="0.25">
      <c r="A2" s="4" t="s">
        <v>26</v>
      </c>
      <c r="B2" s="4" t="s">
        <v>16</v>
      </c>
      <c r="C2" s="7">
        <v>0.06</v>
      </c>
      <c r="D2" t="s">
        <v>37</v>
      </c>
      <c r="E2" s="7">
        <v>7.0000000000000007E-2</v>
      </c>
    </row>
    <row r="3" spans="1:7" x14ac:dyDescent="0.25">
      <c r="A3" s="4" t="s">
        <v>27</v>
      </c>
      <c r="B3" s="4" t="s">
        <v>17</v>
      </c>
      <c r="C3" s="7">
        <v>7.0000000000000007E-2</v>
      </c>
      <c r="D3" t="s">
        <v>38</v>
      </c>
      <c r="E3" s="7">
        <v>0.08</v>
      </c>
    </row>
    <row r="4" spans="1:7" x14ac:dyDescent="0.25">
      <c r="A4" s="4" t="s">
        <v>28</v>
      </c>
      <c r="B4" s="4" t="s">
        <v>18</v>
      </c>
      <c r="C4" s="7">
        <v>0.08</v>
      </c>
      <c r="D4" t="s">
        <v>39</v>
      </c>
      <c r="E4" s="7">
        <v>0.09</v>
      </c>
    </row>
    <row r="5" spans="1:7" x14ac:dyDescent="0.25">
      <c r="A5" s="4" t="s">
        <v>29</v>
      </c>
      <c r="B5" s="4" t="s">
        <v>19</v>
      </c>
      <c r="C5" s="7">
        <v>0.09</v>
      </c>
      <c r="D5" t="s">
        <v>40</v>
      </c>
      <c r="E5" s="7">
        <v>0.11</v>
      </c>
    </row>
    <row r="6" spans="1:7" x14ac:dyDescent="0.25">
      <c r="A6" s="5" t="s">
        <v>30</v>
      </c>
      <c r="B6" s="4" t="s">
        <v>20</v>
      </c>
      <c r="C6" s="7">
        <v>0.11</v>
      </c>
      <c r="D6" t="s">
        <v>41</v>
      </c>
      <c r="E6" s="7">
        <v>0.13</v>
      </c>
    </row>
    <row r="7" spans="1:7" x14ac:dyDescent="0.25">
      <c r="A7" s="5" t="s">
        <v>31</v>
      </c>
      <c r="B7" s="4" t="s">
        <v>21</v>
      </c>
      <c r="C7" s="7">
        <v>0.13</v>
      </c>
      <c r="D7" t="s">
        <v>42</v>
      </c>
      <c r="E7" s="7">
        <v>0.06</v>
      </c>
    </row>
    <row r="8" spans="1:7" x14ac:dyDescent="0.25">
      <c r="A8" s="5" t="s">
        <v>32</v>
      </c>
      <c r="B8" s="5" t="s">
        <v>16</v>
      </c>
      <c r="C8" s="8">
        <v>0.05</v>
      </c>
      <c r="D8" t="s">
        <v>43</v>
      </c>
      <c r="E8" s="7">
        <v>7.0000000000000007E-2</v>
      </c>
    </row>
    <row r="9" spans="1:7" x14ac:dyDescent="0.25">
      <c r="A9" s="6" t="s">
        <v>33</v>
      </c>
      <c r="B9" s="5" t="s">
        <v>17</v>
      </c>
      <c r="C9" s="8">
        <v>0.06</v>
      </c>
      <c r="D9" t="s">
        <v>44</v>
      </c>
      <c r="E9" s="7">
        <v>0.08</v>
      </c>
    </row>
    <row r="10" spans="1:7" x14ac:dyDescent="0.25">
      <c r="A10" s="6" t="s">
        <v>34</v>
      </c>
      <c r="B10" s="5" t="s">
        <v>18</v>
      </c>
      <c r="C10" s="8">
        <v>7.0000000000000007E-2</v>
      </c>
      <c r="D10" t="s">
        <v>45</v>
      </c>
      <c r="E10" s="7">
        <v>0.09</v>
      </c>
    </row>
    <row r="11" spans="1:7" x14ac:dyDescent="0.25">
      <c r="A11" s="6" t="s">
        <v>35</v>
      </c>
      <c r="B11" s="5" t="s">
        <v>19</v>
      </c>
      <c r="C11" s="8">
        <v>0.08</v>
      </c>
      <c r="D11" t="s">
        <v>46</v>
      </c>
      <c r="E11" s="7">
        <v>0.11</v>
      </c>
    </row>
    <row r="12" spans="1:7" x14ac:dyDescent="0.25">
      <c r="B12" s="5" t="s">
        <v>20</v>
      </c>
      <c r="C12" s="8">
        <v>0.09</v>
      </c>
      <c r="D12" t="s">
        <v>47</v>
      </c>
      <c r="E12" s="7">
        <v>0.13</v>
      </c>
    </row>
    <row r="13" spans="1:7" x14ac:dyDescent="0.25">
      <c r="B13" s="5" t="s">
        <v>21</v>
      </c>
      <c r="C13" s="8">
        <v>0.11</v>
      </c>
      <c r="D13" t="s">
        <v>48</v>
      </c>
      <c r="E13" s="7">
        <v>0.06</v>
      </c>
    </row>
    <row r="14" spans="1:7" x14ac:dyDescent="0.25">
      <c r="B14" s="6" t="s">
        <v>22</v>
      </c>
      <c r="C14" s="9">
        <v>0.05</v>
      </c>
      <c r="D14" t="s">
        <v>49</v>
      </c>
      <c r="E14" s="7">
        <v>7.0000000000000007E-2</v>
      </c>
    </row>
    <row r="15" spans="1:7" x14ac:dyDescent="0.25">
      <c r="B15" s="6" t="s">
        <v>23</v>
      </c>
      <c r="C15" s="9">
        <v>0.05</v>
      </c>
      <c r="D15" t="s">
        <v>50</v>
      </c>
      <c r="E15" s="7">
        <v>0.08</v>
      </c>
    </row>
    <row r="16" spans="1:7" x14ac:dyDescent="0.25">
      <c r="B16" s="6" t="s">
        <v>24</v>
      </c>
      <c r="C16" s="9">
        <v>0.05</v>
      </c>
      <c r="D16" t="s">
        <v>51</v>
      </c>
      <c r="E16" s="7">
        <v>0.09</v>
      </c>
    </row>
    <row r="17" spans="2:5" x14ac:dyDescent="0.25">
      <c r="B17" s="6" t="s">
        <v>25</v>
      </c>
      <c r="C17" s="9">
        <v>0.05</v>
      </c>
      <c r="D17" t="s">
        <v>52</v>
      </c>
      <c r="E17" s="7">
        <v>0.11</v>
      </c>
    </row>
    <row r="18" spans="2:5" x14ac:dyDescent="0.25">
      <c r="B18" s="6" t="s">
        <v>16</v>
      </c>
      <c r="C18" s="9">
        <v>0.05</v>
      </c>
      <c r="D18" t="s">
        <v>53</v>
      </c>
      <c r="E18" s="7">
        <v>0.13</v>
      </c>
    </row>
    <row r="19" spans="2:5" x14ac:dyDescent="0.25">
      <c r="B19" s="6" t="s">
        <v>17</v>
      </c>
      <c r="C19" s="9">
        <v>0.06</v>
      </c>
      <c r="D19" t="s">
        <v>54</v>
      </c>
      <c r="E19" s="7">
        <v>0.06</v>
      </c>
    </row>
    <row r="20" spans="2:5" x14ac:dyDescent="0.25">
      <c r="B20" s="6" t="s">
        <v>18</v>
      </c>
      <c r="C20" s="9">
        <v>7.0000000000000007E-2</v>
      </c>
      <c r="D20" t="s">
        <v>55</v>
      </c>
      <c r="E20" s="7">
        <v>7.0000000000000007E-2</v>
      </c>
    </row>
    <row r="21" spans="2:5" x14ac:dyDescent="0.25">
      <c r="B21" s="6" t="s">
        <v>19</v>
      </c>
      <c r="C21" s="9">
        <v>0.08</v>
      </c>
      <c r="D21" t="s">
        <v>56</v>
      </c>
      <c r="E21" s="7">
        <v>0.08</v>
      </c>
    </row>
    <row r="22" spans="2:5" x14ac:dyDescent="0.25">
      <c r="B22" s="6" t="s">
        <v>20</v>
      </c>
      <c r="C22" s="9">
        <v>0.09</v>
      </c>
      <c r="D22" t="s">
        <v>57</v>
      </c>
      <c r="E22" s="7">
        <v>0.09</v>
      </c>
    </row>
    <row r="23" spans="2:5" x14ac:dyDescent="0.25">
      <c r="B23" s="6" t="s">
        <v>21</v>
      </c>
      <c r="C23" s="9">
        <v>0.11</v>
      </c>
      <c r="D23" t="s">
        <v>58</v>
      </c>
      <c r="E23" s="7">
        <v>0.11</v>
      </c>
    </row>
    <row r="24" spans="2:5" x14ac:dyDescent="0.25">
      <c r="D24" t="s">
        <v>59</v>
      </c>
      <c r="E24" s="7">
        <v>0.13</v>
      </c>
    </row>
    <row r="25" spans="2:5" x14ac:dyDescent="0.25">
      <c r="D25" t="s">
        <v>60</v>
      </c>
      <c r="E25" s="8">
        <v>0.05</v>
      </c>
    </row>
    <row r="26" spans="2:5" x14ac:dyDescent="0.25">
      <c r="D26" t="s">
        <v>61</v>
      </c>
      <c r="E26" s="8">
        <v>0.06</v>
      </c>
    </row>
    <row r="27" spans="2:5" x14ac:dyDescent="0.25">
      <c r="D27" t="s">
        <v>62</v>
      </c>
      <c r="E27" s="8">
        <v>7.0000000000000007E-2</v>
      </c>
    </row>
    <row r="28" spans="2:5" x14ac:dyDescent="0.25">
      <c r="D28" t="s">
        <v>63</v>
      </c>
      <c r="E28" s="8">
        <v>0.08</v>
      </c>
    </row>
    <row r="29" spans="2:5" x14ac:dyDescent="0.25">
      <c r="D29" t="s">
        <v>64</v>
      </c>
      <c r="E29" s="8">
        <v>0.09</v>
      </c>
    </row>
    <row r="30" spans="2:5" x14ac:dyDescent="0.25">
      <c r="D30" t="s">
        <v>65</v>
      </c>
      <c r="E30" s="8">
        <v>0.11</v>
      </c>
    </row>
    <row r="31" spans="2:5" x14ac:dyDescent="0.25">
      <c r="D31" t="s">
        <v>66</v>
      </c>
      <c r="E31" s="8">
        <v>0.05</v>
      </c>
    </row>
    <row r="32" spans="2:5" x14ac:dyDescent="0.25">
      <c r="D32" t="s">
        <v>67</v>
      </c>
      <c r="E32" s="8">
        <v>0.06</v>
      </c>
    </row>
    <row r="33" spans="4:5" x14ac:dyDescent="0.25">
      <c r="D33" t="s">
        <v>68</v>
      </c>
      <c r="E33" s="8">
        <v>7.0000000000000007E-2</v>
      </c>
    </row>
    <row r="34" spans="4:5" x14ac:dyDescent="0.25">
      <c r="D34" t="s">
        <v>69</v>
      </c>
      <c r="E34" s="8">
        <v>0.08</v>
      </c>
    </row>
    <row r="35" spans="4:5" x14ac:dyDescent="0.25">
      <c r="D35" t="s">
        <v>70</v>
      </c>
      <c r="E35" s="8">
        <v>0.09</v>
      </c>
    </row>
    <row r="36" spans="4:5" x14ac:dyDescent="0.25">
      <c r="D36" t="s">
        <v>71</v>
      </c>
      <c r="E36" s="8">
        <v>0.11</v>
      </c>
    </row>
    <row r="37" spans="4:5" x14ac:dyDescent="0.25">
      <c r="D37" t="s">
        <v>72</v>
      </c>
      <c r="E37" s="8">
        <v>0.05</v>
      </c>
    </row>
    <row r="38" spans="4:5" x14ac:dyDescent="0.25">
      <c r="D38" t="s">
        <v>73</v>
      </c>
      <c r="E38" s="8">
        <v>0.06</v>
      </c>
    </row>
    <row r="39" spans="4:5" x14ac:dyDescent="0.25">
      <c r="D39" t="s">
        <v>74</v>
      </c>
      <c r="E39" s="8">
        <v>7.0000000000000007E-2</v>
      </c>
    </row>
    <row r="40" spans="4:5" x14ac:dyDescent="0.25">
      <c r="D40" t="s">
        <v>75</v>
      </c>
      <c r="E40" s="8">
        <v>0.08</v>
      </c>
    </row>
    <row r="41" spans="4:5" x14ac:dyDescent="0.25">
      <c r="D41" t="s">
        <v>76</v>
      </c>
      <c r="E41" s="8">
        <v>0.09</v>
      </c>
    </row>
    <row r="42" spans="4:5" x14ac:dyDescent="0.25">
      <c r="D42" t="s">
        <v>77</v>
      </c>
      <c r="E42" s="8">
        <v>0.11</v>
      </c>
    </row>
    <row r="43" spans="4:5" x14ac:dyDescent="0.25">
      <c r="D43" t="s">
        <v>78</v>
      </c>
      <c r="E43" s="9">
        <v>0.05</v>
      </c>
    </row>
    <row r="44" spans="4:5" x14ac:dyDescent="0.25">
      <c r="D44" t="s">
        <v>79</v>
      </c>
      <c r="E44" s="9">
        <v>0.05</v>
      </c>
    </row>
    <row r="45" spans="4:5" x14ac:dyDescent="0.25">
      <c r="D45" t="s">
        <v>80</v>
      </c>
      <c r="E45" s="9">
        <v>0.05</v>
      </c>
    </row>
    <row r="46" spans="4:5" x14ac:dyDescent="0.25">
      <c r="D46" t="s">
        <v>81</v>
      </c>
      <c r="E46" s="9">
        <v>0.05</v>
      </c>
    </row>
    <row r="47" spans="4:5" x14ac:dyDescent="0.25">
      <c r="D47" t="s">
        <v>82</v>
      </c>
      <c r="E47" s="9">
        <v>0.05</v>
      </c>
    </row>
    <row r="48" spans="4:5" x14ac:dyDescent="0.25">
      <c r="D48" t="s">
        <v>83</v>
      </c>
      <c r="E48" s="9">
        <v>0.06</v>
      </c>
    </row>
    <row r="49" spans="4:5" x14ac:dyDescent="0.25">
      <c r="D49" t="s">
        <v>84</v>
      </c>
      <c r="E49" s="9">
        <v>7.0000000000000007E-2</v>
      </c>
    </row>
    <row r="50" spans="4:5" x14ac:dyDescent="0.25">
      <c r="D50" t="s">
        <v>85</v>
      </c>
      <c r="E50" s="9">
        <v>0.08</v>
      </c>
    </row>
    <row r="51" spans="4:5" x14ac:dyDescent="0.25">
      <c r="D51" t="s">
        <v>86</v>
      </c>
      <c r="E51" s="9">
        <v>0.09</v>
      </c>
    </row>
    <row r="52" spans="4:5" x14ac:dyDescent="0.25">
      <c r="D52" t="s">
        <v>87</v>
      </c>
      <c r="E52" s="9">
        <v>0.11</v>
      </c>
    </row>
    <row r="53" spans="4:5" x14ac:dyDescent="0.25">
      <c r="D53" t="s">
        <v>88</v>
      </c>
      <c r="E53" s="9">
        <v>0.05</v>
      </c>
    </row>
    <row r="54" spans="4:5" x14ac:dyDescent="0.25">
      <c r="D54" t="s">
        <v>89</v>
      </c>
      <c r="E54" s="9">
        <v>0.05</v>
      </c>
    </row>
    <row r="55" spans="4:5" x14ac:dyDescent="0.25">
      <c r="D55" t="s">
        <v>90</v>
      </c>
      <c r="E55" s="9">
        <v>0.05</v>
      </c>
    </row>
    <row r="56" spans="4:5" x14ac:dyDescent="0.25">
      <c r="D56" t="s">
        <v>91</v>
      </c>
      <c r="E56" s="9">
        <v>0.05</v>
      </c>
    </row>
    <row r="57" spans="4:5" x14ac:dyDescent="0.25">
      <c r="D57" t="s">
        <v>92</v>
      </c>
      <c r="E57" s="9">
        <v>0.05</v>
      </c>
    </row>
    <row r="58" spans="4:5" x14ac:dyDescent="0.25">
      <c r="D58" t="s">
        <v>93</v>
      </c>
      <c r="E58" s="9">
        <v>0.06</v>
      </c>
    </row>
    <row r="59" spans="4:5" x14ac:dyDescent="0.25">
      <c r="D59" t="s">
        <v>94</v>
      </c>
      <c r="E59" s="9">
        <v>7.0000000000000007E-2</v>
      </c>
    </row>
    <row r="60" spans="4:5" x14ac:dyDescent="0.25">
      <c r="D60" t="s">
        <v>95</v>
      </c>
      <c r="E60" s="9">
        <v>0.08</v>
      </c>
    </row>
    <row r="61" spans="4:5" x14ac:dyDescent="0.25">
      <c r="D61" t="s">
        <v>96</v>
      </c>
      <c r="E61" s="9">
        <v>0.09</v>
      </c>
    </row>
    <row r="62" spans="4:5" x14ac:dyDescent="0.25">
      <c r="D62" t="s">
        <v>97</v>
      </c>
      <c r="E62" s="9">
        <v>0.11</v>
      </c>
    </row>
    <row r="63" spans="4:5" x14ac:dyDescent="0.25">
      <c r="D63" t="s">
        <v>98</v>
      </c>
      <c r="E63" s="9">
        <v>0.05</v>
      </c>
    </row>
    <row r="64" spans="4:5" x14ac:dyDescent="0.25">
      <c r="D64" t="s">
        <v>99</v>
      </c>
      <c r="E64" s="9">
        <v>0.05</v>
      </c>
    </row>
    <row r="65" spans="4:5" x14ac:dyDescent="0.25">
      <c r="D65" t="s">
        <v>100</v>
      </c>
      <c r="E65" s="9">
        <v>0.05</v>
      </c>
    </row>
    <row r="66" spans="4:5" x14ac:dyDescent="0.25">
      <c r="D66" t="s">
        <v>101</v>
      </c>
      <c r="E66" s="9">
        <v>0.05</v>
      </c>
    </row>
    <row r="67" spans="4:5" x14ac:dyDescent="0.25">
      <c r="D67" t="s">
        <v>102</v>
      </c>
      <c r="E67" s="9">
        <v>0.05</v>
      </c>
    </row>
    <row r="68" spans="4:5" x14ac:dyDescent="0.25">
      <c r="D68" t="s">
        <v>103</v>
      </c>
      <c r="E68" s="9">
        <v>0.06</v>
      </c>
    </row>
    <row r="69" spans="4:5" x14ac:dyDescent="0.25">
      <c r="D69" t="s">
        <v>104</v>
      </c>
      <c r="E69" s="9">
        <v>7.0000000000000007E-2</v>
      </c>
    </row>
    <row r="70" spans="4:5" x14ac:dyDescent="0.25">
      <c r="D70" t="s">
        <v>105</v>
      </c>
      <c r="E70" s="9">
        <v>0.08</v>
      </c>
    </row>
    <row r="71" spans="4:5" x14ac:dyDescent="0.25">
      <c r="D71" t="s">
        <v>106</v>
      </c>
      <c r="E71" s="9">
        <v>0.09</v>
      </c>
    </row>
    <row r="72" spans="4:5" x14ac:dyDescent="0.25">
      <c r="D72" t="s">
        <v>107</v>
      </c>
      <c r="E72" s="9">
        <v>0.11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BED05-AE9B-4367-8293-6A31698BB8FC}">
  <dimension ref="A1:G39"/>
  <sheetViews>
    <sheetView workbookViewId="0">
      <selection activeCell="E13" sqref="E13"/>
    </sheetView>
  </sheetViews>
  <sheetFormatPr defaultColWidth="9.140625" defaultRowHeight="12.75" x14ac:dyDescent="0.2"/>
  <cols>
    <col min="1" max="1" width="28.7109375" style="1" bestFit="1" customWidth="1"/>
    <col min="2" max="2" width="44.7109375" style="1" customWidth="1"/>
    <col min="3" max="10" width="28.7109375" style="1" bestFit="1" customWidth="1"/>
    <col min="11" max="13" width="42.85546875" style="1" bestFit="1" customWidth="1"/>
    <col min="14" max="16384" width="9.140625" style="1"/>
  </cols>
  <sheetData>
    <row r="1" spans="1:7" x14ac:dyDescent="0.2">
      <c r="B1" s="1" t="s">
        <v>114</v>
      </c>
      <c r="C1" s="1" t="s">
        <v>115</v>
      </c>
      <c r="D1" s="1" t="s">
        <v>116</v>
      </c>
    </row>
    <row r="2" spans="1:7" x14ac:dyDescent="0.2">
      <c r="D2" s="1" t="s">
        <v>117</v>
      </c>
    </row>
    <row r="3" spans="1:7" x14ac:dyDescent="0.2">
      <c r="A3" s="1" t="s">
        <v>110</v>
      </c>
      <c r="B3" s="2">
        <v>0.05</v>
      </c>
      <c r="C3" s="2">
        <v>0.05</v>
      </c>
      <c r="D3" s="1" t="s">
        <v>118</v>
      </c>
      <c r="E3" s="2" t="s">
        <v>119</v>
      </c>
      <c r="F3" s="2">
        <v>0.05</v>
      </c>
      <c r="G3" s="1" t="str">
        <f>"calculated at"&amp;" "&amp;"5%"</f>
        <v>calculated at 5%</v>
      </c>
    </row>
    <row r="4" spans="1:7" x14ac:dyDescent="0.2">
      <c r="A4" s="1" t="s">
        <v>120</v>
      </c>
      <c r="B4" s="2">
        <v>0.05</v>
      </c>
      <c r="C4" s="2">
        <v>0.05</v>
      </c>
      <c r="D4" s="1" t="s">
        <v>118</v>
      </c>
      <c r="E4" s="2" t="s">
        <v>119</v>
      </c>
      <c r="F4" s="2">
        <v>0.05</v>
      </c>
      <c r="G4" s="1" t="str">
        <f>"calculated at"&amp;" "&amp;"5%"</f>
        <v>calculated at 5%</v>
      </c>
    </row>
    <row r="5" spans="1:7" x14ac:dyDescent="0.2">
      <c r="A5" s="1" t="s">
        <v>112</v>
      </c>
      <c r="B5" s="2">
        <v>0.05</v>
      </c>
      <c r="C5" s="2">
        <v>0.05</v>
      </c>
      <c r="D5" s="1" t="s">
        <v>118</v>
      </c>
      <c r="E5" s="2" t="s">
        <v>119</v>
      </c>
      <c r="F5" s="2">
        <v>0.05</v>
      </c>
      <c r="G5" s="1" t="str">
        <f>"calculated at"&amp;" "&amp;"5%"</f>
        <v>calculated at 5%</v>
      </c>
    </row>
    <row r="6" spans="1:7" x14ac:dyDescent="0.2">
      <c r="A6" s="1" t="s">
        <v>111</v>
      </c>
      <c r="B6" s="2">
        <v>0.05</v>
      </c>
      <c r="C6" s="2">
        <v>0.05</v>
      </c>
      <c r="D6" s="1" t="s">
        <v>118</v>
      </c>
      <c r="E6" s="2" t="s">
        <v>119</v>
      </c>
      <c r="F6" s="2">
        <v>0.05</v>
      </c>
      <c r="G6" s="1" t="str">
        <f>"calculated at"&amp;" "&amp;"5%"</f>
        <v>calculated at 5%</v>
      </c>
    </row>
    <row r="7" spans="1:7" x14ac:dyDescent="0.2">
      <c r="A7" s="1" t="s">
        <v>121</v>
      </c>
      <c r="B7" s="2">
        <v>0.11</v>
      </c>
      <c r="C7" s="2">
        <v>0.05</v>
      </c>
      <c r="D7" s="2">
        <v>0.06</v>
      </c>
      <c r="E7" s="2" t="s">
        <v>203</v>
      </c>
      <c r="F7" s="2">
        <v>0.11</v>
      </c>
      <c r="G7" s="1" t="str">
        <f>"calculated at"&amp;" "&amp;"11%"</f>
        <v>calculated at 11%</v>
      </c>
    </row>
    <row r="8" spans="1:7" x14ac:dyDescent="0.2">
      <c r="A8" s="1" t="s">
        <v>122</v>
      </c>
      <c r="B8" s="2">
        <v>0.12</v>
      </c>
      <c r="C8" s="2">
        <v>0.05</v>
      </c>
      <c r="D8" s="2">
        <v>7.0000000000000007E-2</v>
      </c>
      <c r="E8" s="2" t="s">
        <v>204</v>
      </c>
      <c r="F8" s="2">
        <v>0.12</v>
      </c>
      <c r="G8" s="1" t="str">
        <f>"calculated at"&amp;" "&amp;"12%"</f>
        <v>calculated at 12%</v>
      </c>
    </row>
    <row r="9" spans="1:7" x14ac:dyDescent="0.2">
      <c r="A9" s="1" t="s">
        <v>123</v>
      </c>
      <c r="B9" s="2">
        <v>0.12</v>
      </c>
      <c r="C9" s="2">
        <v>0.05</v>
      </c>
      <c r="D9" s="2">
        <v>7.0000000000000007E-2</v>
      </c>
      <c r="E9" s="2" t="s">
        <v>124</v>
      </c>
      <c r="F9" s="2">
        <v>0.05</v>
      </c>
      <c r="G9" s="1" t="str">
        <f>"calculated at"&amp;" "&amp;"5%"</f>
        <v>calculated at 5%</v>
      </c>
    </row>
    <row r="10" spans="1:7" x14ac:dyDescent="0.2">
      <c r="A10" s="1" t="s">
        <v>125</v>
      </c>
      <c r="B10" s="2">
        <v>0.13</v>
      </c>
      <c r="C10" s="2">
        <v>0.13</v>
      </c>
      <c r="D10" s="1" t="s">
        <v>126</v>
      </c>
      <c r="E10" s="2" t="s">
        <v>127</v>
      </c>
      <c r="F10" s="2">
        <v>0.13</v>
      </c>
      <c r="G10" s="1" t="str">
        <f>"calculated at"&amp;" "&amp;"13%"</f>
        <v>calculated at 13%</v>
      </c>
    </row>
    <row r="11" spans="1:7" x14ac:dyDescent="0.2">
      <c r="A11" s="1" t="s">
        <v>128</v>
      </c>
      <c r="B11" s="13">
        <v>0.14974999999999999</v>
      </c>
      <c r="C11" s="2">
        <v>0.05</v>
      </c>
      <c r="D11" s="13">
        <v>9.9750000000000005E-2</v>
      </c>
      <c r="E11" s="2" t="s">
        <v>205</v>
      </c>
      <c r="F11" s="13">
        <v>0.14974999999999999</v>
      </c>
      <c r="G11" s="1" t="str">
        <f>"calculated at"&amp;" "&amp;"14.975%"</f>
        <v>calculated at 14.975%</v>
      </c>
    </row>
    <row r="12" spans="1:7" x14ac:dyDescent="0.2">
      <c r="A12" s="1" t="s">
        <v>129</v>
      </c>
      <c r="B12" s="2">
        <v>0.15</v>
      </c>
      <c r="C12" s="2">
        <v>0.15</v>
      </c>
      <c r="D12" s="1" t="s">
        <v>126</v>
      </c>
      <c r="E12" s="2" t="s">
        <v>130</v>
      </c>
      <c r="F12" s="2">
        <v>0.15</v>
      </c>
      <c r="G12" s="1" t="str">
        <f>"calculated at"&amp;" "&amp;"15%"</f>
        <v>calculated at 15%</v>
      </c>
    </row>
    <row r="13" spans="1:7" x14ac:dyDescent="0.2">
      <c r="A13" s="1" t="s">
        <v>131</v>
      </c>
      <c r="B13" s="2">
        <v>0.15</v>
      </c>
      <c r="C13" s="2">
        <v>0.15</v>
      </c>
      <c r="D13" s="1" t="s">
        <v>126</v>
      </c>
      <c r="E13" s="2" t="s">
        <v>130</v>
      </c>
      <c r="F13" s="2">
        <v>0.15</v>
      </c>
      <c r="G13" s="1" t="str">
        <f>"calculated at"&amp;" "&amp;"15%"</f>
        <v>calculated at 15%</v>
      </c>
    </row>
    <row r="14" spans="1:7" x14ac:dyDescent="0.2">
      <c r="A14" s="1" t="s">
        <v>132</v>
      </c>
      <c r="B14" s="2">
        <v>0.15</v>
      </c>
      <c r="C14" s="2">
        <v>0.15</v>
      </c>
      <c r="D14" s="1" t="s">
        <v>126</v>
      </c>
      <c r="E14" s="2" t="s">
        <v>130</v>
      </c>
      <c r="F14" s="2">
        <v>0.15</v>
      </c>
      <c r="G14" s="1" t="str">
        <f>"calculated at"&amp;" "&amp;"15%"</f>
        <v>calculated at 15%</v>
      </c>
    </row>
    <row r="15" spans="1:7" x14ac:dyDescent="0.2">
      <c r="A15" s="1" t="s">
        <v>133</v>
      </c>
      <c r="B15" s="2">
        <v>0.15</v>
      </c>
      <c r="C15" s="2">
        <v>0.15</v>
      </c>
      <c r="D15" s="1" t="s">
        <v>126</v>
      </c>
      <c r="E15" s="2" t="s">
        <v>130</v>
      </c>
      <c r="F15" s="2">
        <v>0.15</v>
      </c>
      <c r="G15" s="1" t="str">
        <f>"calculated at"&amp;" "&amp;"15%"</f>
        <v>calculated at 15%</v>
      </c>
    </row>
    <row r="16" spans="1:7" x14ac:dyDescent="0.2">
      <c r="A16" s="1" t="s">
        <v>134</v>
      </c>
      <c r="E16" s="2" t="s">
        <v>135</v>
      </c>
      <c r="F16" s="2">
        <v>0</v>
      </c>
      <c r="G16" s="1" t="str">
        <f>"calculated at"&amp;" "&amp;"0%"</f>
        <v>calculated at 0%</v>
      </c>
    </row>
    <row r="22" spans="1:6" x14ac:dyDescent="0.2">
      <c r="A22" s="14">
        <v>0.05</v>
      </c>
      <c r="B22" s="1" t="e">
        <v>#N/A</v>
      </c>
      <c r="C22" s="1" t="e">
        <v>#N/A</v>
      </c>
    </row>
    <row r="23" spans="1:6" x14ac:dyDescent="0.2">
      <c r="F23" s="15" t="e">
        <f>_xlfn.XLOOKUP('REPORTING FORM'!H6,'Delcared Use_HST'!A3:A16,'Delcared Use_HST'!B3:B16)</f>
        <v>#N/A</v>
      </c>
    </row>
    <row r="28" spans="1:6" x14ac:dyDescent="0.2">
      <c r="A28" s="1">
        <v>0.05</v>
      </c>
      <c r="B28" s="1" t="e">
        <v>#N/A</v>
      </c>
      <c r="C28" s="1" t="e">
        <v>#N/A</v>
      </c>
    </row>
    <row r="32" spans="1:6" x14ac:dyDescent="0.2">
      <c r="A32" s="1" t="s">
        <v>109</v>
      </c>
      <c r="B32" s="1" t="s">
        <v>136</v>
      </c>
    </row>
    <row r="33" spans="1:2" x14ac:dyDescent="0.2">
      <c r="A33" s="1" t="s">
        <v>137</v>
      </c>
      <c r="B33" s="1" t="s">
        <v>138</v>
      </c>
    </row>
    <row r="34" spans="1:2" x14ac:dyDescent="0.2">
      <c r="A34" s="1" t="s">
        <v>113</v>
      </c>
      <c r="B34" s="1" t="s">
        <v>139</v>
      </c>
    </row>
    <row r="35" spans="1:2" x14ac:dyDescent="0.2">
      <c r="A35" s="1" t="s">
        <v>140</v>
      </c>
      <c r="B35" s="1" t="s">
        <v>141</v>
      </c>
    </row>
    <row r="36" spans="1:2" x14ac:dyDescent="0.2">
      <c r="A36" s="1" t="s">
        <v>142</v>
      </c>
      <c r="B36" s="1" t="s">
        <v>143</v>
      </c>
    </row>
    <row r="37" spans="1:2" x14ac:dyDescent="0.2">
      <c r="A37" s="1" t="s">
        <v>144</v>
      </c>
      <c r="B37" s="1" t="s">
        <v>141</v>
      </c>
    </row>
    <row r="38" spans="1:2" x14ac:dyDescent="0.2">
      <c r="A38" s="1" t="s">
        <v>145</v>
      </c>
      <c r="B38" s="1" t="s">
        <v>146</v>
      </c>
    </row>
    <row r="39" spans="1:2" x14ac:dyDescent="0.2">
      <c r="A39" s="1" t="s">
        <v>147</v>
      </c>
      <c r="B39" s="1" t="s">
        <v>126</v>
      </c>
    </row>
  </sheetData>
  <sheetProtection selectLockedCells="1" selectUnlockedCells="1"/>
  <pageMargins left="0.75" right="0.75" top="1" bottom="1" header="0.5" footer="0.5"/>
  <pageSetup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CC03D68EF5554CA222253FDF98BBEC" ma:contentTypeVersion="14" ma:contentTypeDescription="Create a new document." ma:contentTypeScope="" ma:versionID="ca1766e3cf1f665146cac7d92cf0a1d2">
  <xsd:schema xmlns:xsd="http://www.w3.org/2001/XMLSchema" xmlns:xs="http://www.w3.org/2001/XMLSchema" xmlns:p="http://schemas.microsoft.com/office/2006/metadata/properties" xmlns:ns2="da14fd3b-bcb5-44ae-bf01-c9799fec822d" xmlns:ns3="537a7f48-319b-4c95-9575-f39e762cca7b" targetNamespace="http://schemas.microsoft.com/office/2006/metadata/properties" ma:root="true" ma:fieldsID="ad7e5bc48329a4bf73e0ee4e42b86e1f" ns2:_="" ns3:_="">
    <xsd:import namespace="da14fd3b-bcb5-44ae-bf01-c9799fec822d"/>
    <xsd:import namespace="537a7f48-319b-4c95-9575-f39e762cca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14fd3b-bcb5-44ae-bf01-c9799fec82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7a7f48-319b-4c95-9575-f39e762cca7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ecfbfa1e-3b21-44bf-995b-de460abcefca}" ma:internalName="TaxCatchAll" ma:showField="CatchAllData" ma:web="537a7f48-319b-4c95-9575-f39e762cca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7a7f48-319b-4c95-9575-f39e762cca7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8D10DD-C5D1-46E7-B985-388C9C2FE2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a14fd3b-bcb5-44ae-bf01-c9799fec822d"/>
    <ds:schemaRef ds:uri="537a7f48-319b-4c95-9575-f39e762cca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AF58A32-154B-450A-9AC9-7BEAEDF4232D}">
  <ds:schemaRefs>
    <ds:schemaRef ds:uri="http://schemas.microsoft.com/office/2006/metadata/properties"/>
    <ds:schemaRef ds:uri="http://schemas.microsoft.com/office/infopath/2007/PartnerControls"/>
    <ds:schemaRef ds:uri="537a7f48-319b-4c95-9575-f39e762cca7b"/>
  </ds:schemaRefs>
</ds:datastoreItem>
</file>

<file path=customXml/itemProps3.xml><?xml version="1.0" encoding="utf-8"?>
<ds:datastoreItem xmlns:ds="http://schemas.openxmlformats.org/officeDocument/2006/customXml" ds:itemID="{D4D3009C-2AED-4A35-A323-8836D5B2A9B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REPORTING FORM</vt:lpstr>
      <vt:lpstr>Sales Amount</vt:lpstr>
      <vt:lpstr>DGR</vt:lpstr>
      <vt:lpstr>Reference</vt:lpstr>
      <vt:lpstr>Delcared Use_HST</vt:lpstr>
      <vt:lpstr>HelperTable</vt:lpstr>
      <vt:lpstr>TIPGreen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 Grande</dc:creator>
  <cp:lastModifiedBy>Cindy Ann Ramjattan</cp:lastModifiedBy>
  <cp:lastPrinted>2024-09-12T19:34:07Z</cp:lastPrinted>
  <dcterms:created xsi:type="dcterms:W3CDTF">2024-08-15T18:33:26Z</dcterms:created>
  <dcterms:modified xsi:type="dcterms:W3CDTF">2024-09-25T15:11:06Z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0x0101006ACC03D68EF5554CA222253FDF98BBEC</vt:lpwstr>
  </property>
  <property fmtid="{D5CDD505-2E9C-101B-9397-08002B2CF9AE}" pid="3" name="Order">
    <vt:r8>39265000</vt:r8>
  </property>
</Properties>
</file>