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3F512775-56A6-489E-B749-52B3C8807ECB}" xr6:coauthVersionLast="47" xr6:coauthVersionMax="47" xr10:uidLastSave="{00000000-0000-0000-0000-000000000000}"/>
  <workbookProtection workbookAlgorithmName="SHA-512" workbookHashValue="jbGEO3OnGlfLKtKR4gt/642JUpZWX6f9vgQWxPfHau2dHsfjB3fQZ2dZrRebxxMrrtRoO82fS4QZayy2nAfLjA==" workbookSaltValue="yYWTvyQjrigxdRrPKz5Fcw==" workbookSpinCount="100000" lockStructure="1"/>
  <bookViews>
    <workbookView xWindow="-120" yWindow="-120" windowWidth="29040" windowHeight="15840" xr2:uid="{5E666503-2E05-4B9A-92B1-1D87DA92E939}"/>
  </bookViews>
  <sheets>
    <sheet name="REPORTING FORM" sheetId="1" r:id="rId1"/>
    <sheet name="Sales Amount" sheetId="8" r:id="rId2"/>
    <sheet name="DGR" sheetId="11" state="hidden" r:id="rId3"/>
    <sheet name="Reference" sheetId="5" state="hidden" r:id="rId4"/>
    <sheet name="Delcared Use_HST" sheetId="6" state="hidden" r:id="rId5"/>
  </sheets>
  <definedNames>
    <definedName name="HelperTable">#REF!</definedName>
    <definedName name="SelectedRange">VLOOKUP('REPORTING FORM'!A1048564, HelperTable, 2, FALSE)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AI2" i="11" a="1"/>
  <c r="AI2" i="11" s="1"/>
  <c r="G27" i="11" a="1"/>
  <c r="G27" i="11" s="1"/>
  <c r="G20" i="1" l="1"/>
  <c r="X2" i="11" a="1"/>
  <c r="X2" i="11" s="1"/>
  <c r="J27" i="11" a="1"/>
  <c r="J27" i="11" s="1"/>
  <c r="AT2" i="11" a="1"/>
  <c r="AT2" i="11" s="1"/>
  <c r="AO2" i="11" a="1"/>
  <c r="AO2" i="11" s="1"/>
  <c r="J56" i="8"/>
  <c r="K56" i="8" s="1"/>
  <c r="J57" i="8"/>
  <c r="K57" i="8" s="1"/>
  <c r="J58" i="8"/>
  <c r="K58" i="8" s="1"/>
  <c r="J59" i="8"/>
  <c r="J60" i="8"/>
  <c r="K60" i="8" s="1"/>
  <c r="J61" i="8"/>
  <c r="J62" i="8"/>
  <c r="K62" i="8" s="1"/>
  <c r="K59" i="8"/>
  <c r="K61" i="8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29" i="1"/>
  <c r="D30" i="1"/>
  <c r="J63" i="8" l="1"/>
  <c r="D32" i="1"/>
  <c r="K29" i="8"/>
  <c r="J36" i="1"/>
  <c r="K63" i="8" l="1"/>
  <c r="D20" i="1" s="1"/>
  <c r="H18" i="1" s="1"/>
  <c r="I9" i="1"/>
  <c r="G31" i="1"/>
  <c r="G30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F1" i="5" l="1"/>
  <c r="D19" i="1" l="1"/>
  <c r="H17" i="1" s="1"/>
  <c r="H21" i="1" s="1"/>
  <c r="H32" i="1" s="1"/>
  <c r="D22" i="1" l="1"/>
  <c r="H23" i="1" l="1"/>
  <c r="H25" i="1" s="1"/>
  <c r="H28" i="1" s="1"/>
  <c r="H30" i="1" s="1"/>
  <c r="H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<sst xmlns="http://schemas.openxmlformats.org/spreadsheetml/2006/main" count="262" uniqueCount="218">
  <si>
    <t>ACTRA-PRS</t>
  </si>
  <si>
    <t>Production Year</t>
  </si>
  <si>
    <t>Corresponding DGR Participation (%):</t>
  </si>
  <si>
    <t>Distributor(s) / License Agreements</t>
  </si>
  <si>
    <t>Territory</t>
  </si>
  <si>
    <t>All Sales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</si>
  <si>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</si>
  <si>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</si>
  <si>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</si>
  <si>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</si>
  <si>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</si>
  <si>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</si>
  <si>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</si>
  <si>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</si>
  <si>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</si>
  <si>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</si>
  <si>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</si>
  <si>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</si>
  <si>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</si>
  <si>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</si>
  <si>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</si>
  <si>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</si>
  <si>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</si>
  <si>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</si>
  <si>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</si>
  <si>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</si>
  <si>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</si>
  <si>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</si>
  <si>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</si>
  <si>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</si>
  <si>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</si>
  <si>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</si>
  <si>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</si>
  <si>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</si>
  <si>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</si>
  <si>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</si>
  <si>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</si>
  <si>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</si>
  <si>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</si>
  <si>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</si>
  <si>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</si>
  <si>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</si>
  <si>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</si>
  <si>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</si>
  <si>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</si>
  <si>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</si>
  <si>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</si>
  <si>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</si>
  <si>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</si>
  <si>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</si>
  <si>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</si>
  <si>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</si>
  <si>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</si>
  <si>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</si>
  <si>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</si>
  <si>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</si>
  <si>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</si>
  <si>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</si>
  <si>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</si>
  <si>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</si>
  <si>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</si>
  <si>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</si>
  <si>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</si>
  <si>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</si>
  <si>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</si>
  <si>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</si>
  <si>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</si>
  <si>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</si>
  <si>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</si>
  <si>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</si>
  <si>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</si>
  <si>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</si>
  <si>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</si>
  <si>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</si>
  <si>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</si>
  <si>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</si>
  <si>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</si>
  <si>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</si>
  <si>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</si>
  <si>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</si>
  <si>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</si>
  <si>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</si>
  <si>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</si>
  <si>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</si>
  <si>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</si>
  <si>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</si>
  <si>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</si>
  <si>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</si>
  <si>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</si>
  <si>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</si>
  <si>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</si>
  <si>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</si>
  <si>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</si>
  <si>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</si>
  <si>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</si>
  <si>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</si>
  <si>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</si>
  <si>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</si>
  <si>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</si>
  <si>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</si>
  <si>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</si>
  <si>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</si>
  <si>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</si>
  <si>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</si>
  <si>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</si>
  <si>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</si>
  <si>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</si>
  <si>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</si>
  <si>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</si>
  <si>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</si>
  <si>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</si>
  <si>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</si>
  <si>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</si>
  <si>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</si>
  <si>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</si>
  <si>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</si>
  <si>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</si>
  <si>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</si>
  <si>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</si>
  <si>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</si>
  <si>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</si>
  <si>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</si>
  <si>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</si>
  <si>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</si>
  <si>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</si>
  <si>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</si>
  <si>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</si>
  <si>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</si>
  <si>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</si>
  <si>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</si>
  <si>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</si>
  <si>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</si>
  <si>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</si>
  <si>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</si>
  <si>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</si>
  <si>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</si>
  <si>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</si>
  <si>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</si>
  <si>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</si>
  <si>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</si>
  <si>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</si>
  <si>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</si>
  <si>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</si>
  <si>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</si>
  <si>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</si>
  <si>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</si>
  <si>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</si>
  <si>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</si>
  <si>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</si>
  <si>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</si>
  <si>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</si>
  <si>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</si>
  <si>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</si>
  <si>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</si>
  <si>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</si>
  <si>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</si>
  <si>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</si>
  <si>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</si>
  <si>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</si>
  <si>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</si>
  <si>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</si>
  <si>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</si>
  <si>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</si>
  <si>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</si>
  <si>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</si>
  <si>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</si>
  <si>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</si>
  <si>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</si>
  <si>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</si>
  <si>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</si>
  <si>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</si>
  <si>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</si>
  <si>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</si>
  <si>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</si>
  <si>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</si>
  <si>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</si>
  <si>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</si>
  <si>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</si>
  <si>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</si>
  <si>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</si>
  <si>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</si>
  <si>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</si>
  <si>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</si>
  <si>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</si>
  <si>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</si>
  <si>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</si>
  <si>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</si>
  <si>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</si>
  <si>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</si>
  <si>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</si>
  <si>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</si>
  <si>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</si>
  <si>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</si>
  <si>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Total Sales:</t>
  </si>
  <si>
    <t>WIP 2020</t>
  </si>
  <si>
    <t>Class 1</t>
  </si>
  <si>
    <t>Class 2</t>
  </si>
  <si>
    <t>Class 3</t>
  </si>
  <si>
    <t>WIP 2022</t>
  </si>
  <si>
    <t>WIP 2023</t>
  </si>
  <si>
    <t>WIP 2020-Class 1</t>
  </si>
  <si>
    <t>WIP 2020-Class 2</t>
  </si>
  <si>
    <t>WIP 2020-Class 3</t>
  </si>
  <si>
    <t>WIP 2022-Class 1</t>
  </si>
  <si>
    <t>WIP 2022-Class 2</t>
  </si>
  <si>
    <t>WIP 2022-Class 3</t>
  </si>
  <si>
    <t>WIP 2023-Class 1</t>
  </si>
  <si>
    <t>WIP 2023-Class 2</t>
  </si>
  <si>
    <t>WIP 2023-Class 3</t>
  </si>
  <si>
    <t>ACTRA Toronto Web Independent Production (WIP)</t>
  </si>
  <si>
    <t>Select WIP Guidelines:</t>
  </si>
  <si>
    <t>WIP Production Title:</t>
  </si>
  <si>
    <r>
      <t xml:space="preserve">WIP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</si>
  <si>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 worldwide for one (1) year Use from first Theatrical Use</t>
  </si>
  <si>
    <t>5% GST + 6% QST</t>
  </si>
  <si>
    <t>5% GST + 7% QST</t>
  </si>
  <si>
    <t>5% GST + 9.975% QST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</si>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</sst>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[$-F800]dddd\,\ mmmm\ dd\,\ yyyy"/>
    <numFmt numFmtId="166" formatCode="0.000%"/>
    <numFmt numFmtId="167" formatCode="0.0000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</cellStyleXfs>
  <cellXfs count="141">
    <xf numFmtId="0" fontId="0" fillId="0" borderId="0" xfId="0"/>
    <xf numFmtId="0" fontId="7" fillId="0" borderId="0" xfId="3"/>
    <xf numFmtId="10" fontId="7" fillId="0" borderId="0" xfId="3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9" fontId="0" fillId="3" borderId="0" xfId="2" applyFont="1" applyFill="1"/>
    <xf numFmtId="9" fontId="0" fillId="4" borderId="0" xfId="2" applyFont="1" applyFill="1"/>
    <xf numFmtId="9" fontId="0" fillId="5" borderId="0" xfId="2" applyFont="1" applyFill="1"/>
    <xf numFmtId="0" fontId="4" fillId="3" borderId="0" xfId="0" applyFont="1" applyFill="1"/>
    <xf numFmtId="0" fontId="0" fillId="2" borderId="0" xfId="0" applyFill="1"/>
    <xf numFmtId="0" fontId="5" fillId="2" borderId="0" xfId="0" applyFont="1" applyFill="1"/>
    <xf numFmtId="166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0" fontId="3" fillId="0" borderId="0" xfId="0" applyFont="1" applyAlignment="1" applyProtection="1">
      <alignment horizontal="left" vertical="center"/>
      <protection locked="0" hidden="1"/>
    </xf>
    <xf numFmtId="165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3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4" fillId="0" borderId="0" xfId="0" applyFont="1" applyProtection="1">
      <protection hidden="1"/>
    </xf>
    <xf numFmtId="0" fontId="19" fillId="0" borderId="0" xfId="5" applyFont="1" applyBorder="1" applyAlignment="1" applyProtection="1">
      <alignment vertical="top"/>
      <protection locked="0" hidden="1"/>
    </xf>
    <xf numFmtId="0" fontId="18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5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7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15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locked="0" hidden="1"/>
    </xf>
    <xf numFmtId="0" fontId="6" fillId="0" borderId="0" xfId="0" applyFont="1" applyAlignment="1" applyProtection="1">
      <alignment vertical="top"/>
      <protection hidden="1"/>
    </xf>
    <xf numFmtId="1" fontId="3" fillId="0" borderId="0" xfId="0" applyNumberFormat="1" applyFont="1" applyProtection="1">
      <protection hidden="1"/>
    </xf>
    <xf numFmtId="0" fontId="12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10" fontId="0" fillId="0" borderId="0" xfId="2" applyNumberFormat="1" applyFont="1" applyFill="1" applyAlignment="1" applyProtection="1">
      <alignment horizontal="center" vertical="center"/>
      <protection hidden="1"/>
    </xf>
    <xf numFmtId="167" fontId="0" fillId="0" borderId="1" xfId="0" applyNumberFormat="1" applyBorder="1" applyAlignment="1" applyProtection="1">
      <alignment wrapText="1"/>
      <protection locked="0"/>
    </xf>
    <xf numFmtId="0" fontId="24" fillId="0" borderId="0" xfId="7"/>
    <xf numFmtId="10" fontId="24" fillId="0" borderId="0" xfId="7" applyNumberFormat="1"/>
    <xf numFmtId="0" fontId="24" fillId="0" borderId="1" xfId="7" applyBorder="1"/>
    <xf numFmtId="9" fontId="24" fillId="0" borderId="0" xfId="7" applyNumberFormat="1"/>
    <xf numFmtId="0" fontId="7" fillId="7" borderId="22" xfId="7" applyFont="1" applyFill="1" applyBorder="1"/>
    <xf numFmtId="0" fontId="7" fillId="7" borderId="23" xfId="7" applyFont="1" applyFill="1" applyBorder="1"/>
    <xf numFmtId="9" fontId="0" fillId="7" borderId="24" xfId="4" applyFont="1" applyFill="1" applyBorder="1"/>
    <xf numFmtId="0" fontId="7" fillId="8" borderId="22" xfId="7" applyFont="1" applyFill="1" applyBorder="1"/>
    <xf numFmtId="0" fontId="7" fillId="8" borderId="23" xfId="7" applyFont="1" applyFill="1" applyBorder="1"/>
    <xf numFmtId="9" fontId="0" fillId="8" borderId="24" xfId="4" applyFont="1" applyFill="1" applyBorder="1"/>
    <xf numFmtId="0" fontId="7" fillId="6" borderId="22" xfId="7" applyFont="1" applyFill="1" applyBorder="1"/>
    <xf numFmtId="0" fontId="7" fillId="6" borderId="23" xfId="7" applyFont="1" applyFill="1" applyBorder="1"/>
    <xf numFmtId="9" fontId="0" fillId="6" borderId="24" xfId="4" applyFont="1" applyFill="1" applyBorder="1"/>
    <xf numFmtId="0" fontId="7" fillId="6" borderId="19" xfId="7" applyFont="1" applyFill="1" applyBorder="1"/>
    <xf numFmtId="0" fontId="7" fillId="6" borderId="20" xfId="7" applyFont="1" applyFill="1" applyBorder="1"/>
    <xf numFmtId="9" fontId="0" fillId="6" borderId="21" xfId="4" applyFont="1" applyFill="1" applyBorder="1"/>
    <xf numFmtId="0" fontId="8" fillId="0" borderId="22" xfId="7" applyFont="1" applyBorder="1"/>
    <xf numFmtId="9" fontId="8" fillId="0" borderId="23" xfId="4" applyFont="1" applyFill="1" applyBorder="1"/>
    <xf numFmtId="9" fontId="8" fillId="0" borderId="24" xfId="4" applyFont="1" applyFill="1" applyBorder="1"/>
    <xf numFmtId="9" fontId="0" fillId="0" borderId="24" xfId="4" applyFont="1" applyFill="1" applyBorder="1"/>
    <xf numFmtId="9" fontId="0" fillId="0" borderId="21" xfId="4" applyFont="1" applyFill="1" applyBorder="1"/>
    <xf numFmtId="0" fontId="4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</cellXfs>
  <cellStyles count="8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Normal 3" xfId="7" xr:uid="{D722783F-E041-4AAE-9650-372EACAB0159}"/>
    <cellStyle name="Percent" xfId="2" builtinId="5"/>
    <cellStyle name="Percent 2" xfId="4" xr:uid="{4FD868A3-CF3B-4C10-A45E-45A19CFFE902}"/>
  </cellStyles>
  <dxfs count="5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58" dataDxfId="56" headerRowBorderDxfId="57" tableBorderDxfId="55" totalsRowBorderDxfId="54">
  <tableColumns count="6">
    <tableColumn id="1" xr3:uid="{7A0E1F8E-FCC7-46AC-BDEA-05E36E0189D5}" name="Column1" headerRowDxfId="53" dataDxfId="52"/>
    <tableColumn id="2" xr3:uid="{850EEA6C-9CA4-4BDA-A356-618D2E3803D8}" name="Column2" headerRowDxfId="51" dataDxfId="50"/>
    <tableColumn id="3" xr3:uid="{E108C951-AB57-4E1C-908D-3F110D7AC7B7}" name="Column3" headerRowDxfId="49" dataDxfId="48"/>
    <tableColumn id="4" xr3:uid="{252E20A9-919A-4E29-AAF8-BDCC09C67962}" name="Column4" headerRowDxfId="47" dataDxfId="46" headerRowCellStyle="Comma" dataCellStyle="Comma"/>
    <tableColumn id="5" xr3:uid="{CCA0EED3-CA7F-4E6F-A189-FD23DD7E072F}" name="Column5" headerRowDxfId="45" dataDxfId="44" headerRowCellStyle="Comma" dataCellStyle="Currency"/>
    <tableColumn id="6" xr3:uid="{24F11ED1-214D-4DB8-9104-D03A0F247900}" name="Column6" headerRowDxfId="43" dataDxfId="4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1" dataDxfId="39" headerRowBorderDxfId="40" tableBorderDxfId="38" totalsRowBorderDxfId="37">
  <tableColumns count="10">
    <tableColumn id="1" xr3:uid="{EA091CDF-BC6F-4230-8F64-267D8E51B7D6}" name="Column1" headerRowDxfId="36" dataDxfId="35"/>
    <tableColumn id="2" xr3:uid="{D65192E4-BFF3-41B7-B98C-90FA0D6B64A2}" name="Column2" headerRowDxfId="34" dataDxfId="33"/>
    <tableColumn id="3" xr3:uid="{8D2C1EA2-9635-461C-A1C6-5E1A1C2C2D50}" name="Column3" headerRowDxfId="32" dataDxfId="31"/>
    <tableColumn id="4" xr3:uid="{2FC276F1-58CF-4223-B6EF-CA227898710B}" name="Column4" headerRowDxfId="30" dataDxfId="29" headerRowCellStyle="Comma" dataCellStyle="Comma"/>
    <tableColumn id="5" xr3:uid="{85819B40-5CBF-4CCF-BAEE-DDEB1BA1491C}" name="Column5" headerRowDxfId="28" dataDxfId="27" headerRowCellStyle="Comma" dataCellStyle="Comma"/>
    <tableColumn id="6" xr3:uid="{51A0CE7C-69B5-4890-BC47-A595A43E03C0}" name="Column6" headerRowDxfId="26" dataDxfId="25"/>
    <tableColumn id="7" xr3:uid="{BE9D0145-DCDE-4B84-8B3B-5A51C81D6229}" name="Column7" headerRowDxfId="24" dataDxfId="23"/>
    <tableColumn id="8" xr3:uid="{EB2B3D0E-3FFD-4D35-8F3D-5603A068E9BA}" name="Column8" headerRowDxfId="22" dataDxfId="21"/>
    <tableColumn id="9" xr3:uid="{43655A47-0332-4654-9623-985DEF349144}" name="Column9" headerRowDxfId="20" dataDxfId="19">
      <calculatedColumnFormula>'Sales Amount'!$F29*'Sales Amount'!$H29</calculatedColumnFormula>
    </tableColumn>
    <tableColumn id="10" xr3:uid="{06324381-218F-4637-B214-615738371C45}" name="Column10" headerRowDxfId="18" dataDxfId="17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7"/>
  <sheetViews>
    <sheetView showGridLines="0" tabSelected="1" zoomScale="90" zoomScaleNormal="90" workbookViewId="0">
      <selection activeCell="D5" sqref="D5"/>
    </sheetView>
  </sheetViews>
  <sheetFormatPr defaultColWidth="9.140625" defaultRowHeight="15" x14ac:dyDescent="0.25"/>
  <cols>
    <col min="1" max="1" width="9.140625" style="22"/>
    <col min="2" max="2" width="2.5703125" style="22" bestFit="1" customWidth="1"/>
    <col min="3" max="3" width="37.7109375" style="22" bestFit="1" customWidth="1"/>
    <col min="4" max="4" width="44.28515625" style="22" bestFit="1" customWidth="1"/>
    <col min="5" max="5" width="15.42578125" style="22" customWidth="1"/>
    <col min="6" max="6" width="9" style="22" customWidth="1"/>
    <col min="7" max="7" width="47.140625" style="22" bestFit="1" customWidth="1"/>
    <col min="8" max="8" width="14.42578125" style="22" bestFit="1" customWidth="1"/>
    <col min="9" max="10" width="20.140625" style="22" customWidth="1"/>
    <col min="11" max="11" width="21" style="22" customWidth="1"/>
    <col min="12" max="16384" width="9.140625" style="22"/>
  </cols>
  <sheetData>
    <row r="2" spans="2:15" x14ac:dyDescent="0.25">
      <c r="C2" s="15" t="s">
        <v>0</v>
      </c>
      <c r="H2" s="115"/>
      <c r="I2" s="115"/>
      <c r="J2" s="115"/>
    </row>
    <row r="3" spans="2:15" x14ac:dyDescent="0.25">
      <c r="C3" s="116" t="s">
        <v>209</v>
      </c>
      <c r="D3" s="116"/>
      <c r="E3" s="15"/>
      <c r="F3" s="15"/>
      <c r="G3" s="15"/>
      <c r="H3" s="115"/>
      <c r="I3" s="115"/>
      <c r="J3" s="115"/>
      <c r="L3" s="15"/>
      <c r="M3" s="15"/>
      <c r="N3" s="15"/>
    </row>
    <row r="5" spans="2:15" x14ac:dyDescent="0.25">
      <c r="C5" s="15" t="s">
        <v>210</v>
      </c>
      <c r="D5" s="16"/>
      <c r="E5" s="23"/>
    </row>
    <row r="6" spans="2:15" x14ac:dyDescent="0.25">
      <c r="C6" s="15"/>
    </row>
    <row r="7" spans="2:15" ht="23.25" customHeight="1" x14ac:dyDescent="0.25">
      <c r="C7" s="24" t="s">
        <v>211</v>
      </c>
      <c r="D7" s="17"/>
      <c r="G7" s="25" t="s">
        <v>154</v>
      </c>
      <c r="H7" s="18"/>
      <c r="I7" s="26"/>
      <c r="J7" s="26"/>
      <c r="L7" s="26"/>
      <c r="M7" s="26"/>
      <c r="N7" s="26"/>
    </row>
    <row r="8" spans="2:15" ht="23.25" customHeight="1" x14ac:dyDescent="0.25">
      <c r="C8" s="24" t="s">
        <v>1</v>
      </c>
      <c r="D8" s="17"/>
      <c r="G8" s="25" t="s">
        <v>108</v>
      </c>
      <c r="H8" s="19"/>
      <c r="I8" s="26"/>
      <c r="J8" s="26"/>
      <c r="L8" s="26"/>
      <c r="M8" s="26"/>
      <c r="N8" s="26"/>
    </row>
    <row r="9" spans="2:15" ht="23.25" customHeight="1" x14ac:dyDescent="0.25">
      <c r="C9" s="24" t="s">
        <v>189</v>
      </c>
      <c r="D9" s="18"/>
      <c r="G9" s="25" t="s">
        <v>2</v>
      </c>
      <c r="H9" s="92" t="str">
        <f>IFERROR(_xlfn.XLOOKUP(D5 &amp; "-" &amp; D10, DGR!D1:D9, DGR!E1:E9), "")</f>
        <v/>
      </c>
      <c r="I9" s="27" t="str">
        <f>IFERROR(_xlfn.XLOOKUP(#REF!, 'Delcared Use_HST'!A32:A39, 'Delcared Use_HST'!B32:B39), "")</f>
        <v/>
      </c>
      <c r="J9" s="27"/>
      <c r="L9" s="26"/>
      <c r="M9" s="26"/>
      <c r="N9" s="26"/>
    </row>
    <row r="10" spans="2:15" ht="23.25" customHeight="1" x14ac:dyDescent="0.25">
      <c r="C10" s="24" t="s">
        <v>212</v>
      </c>
      <c r="D10" s="19"/>
      <c r="E10" s="117"/>
      <c r="F10" s="117"/>
      <c r="G10" s="116" t="s">
        <v>213</v>
      </c>
      <c r="H10" s="116"/>
      <c r="I10" s="74"/>
      <c r="J10" s="74"/>
      <c r="L10" s="28"/>
      <c r="M10" s="28"/>
      <c r="N10" s="28"/>
    </row>
    <row r="11" spans="2:15" x14ac:dyDescent="0.25">
      <c r="C11" s="29" t="s">
        <v>174</v>
      </c>
      <c r="D11" s="20"/>
    </row>
    <row r="12" spans="2:15" ht="15.75" thickBot="1" x14ac:dyDescent="0.3">
      <c r="C12" s="24"/>
    </row>
    <row r="13" spans="2:15" x14ac:dyDescent="0.25">
      <c r="B13" s="30"/>
      <c r="C13" s="31"/>
      <c r="D13" s="31"/>
      <c r="E13" s="31"/>
      <c r="F13" s="31"/>
      <c r="G13" s="91"/>
      <c r="H13" s="91"/>
      <c r="I13" s="31"/>
      <c r="J13" s="31"/>
      <c r="K13" s="32"/>
      <c r="L13" s="33"/>
      <c r="M13" s="33"/>
      <c r="N13" s="33"/>
      <c r="O13" s="33"/>
    </row>
    <row r="14" spans="2:15" x14ac:dyDescent="0.25">
      <c r="B14" s="34"/>
      <c r="C14" s="77"/>
      <c r="D14" s="77"/>
      <c r="E14" s="77"/>
      <c r="F14" s="77"/>
      <c r="I14" s="77"/>
      <c r="J14" s="77"/>
      <c r="K14" s="75"/>
    </row>
    <row r="15" spans="2:15" x14ac:dyDescent="0.25">
      <c r="B15" s="34"/>
      <c r="G15" s="78"/>
      <c r="K15" s="35"/>
    </row>
    <row r="16" spans="2:15" x14ac:dyDescent="0.25">
      <c r="B16" s="34"/>
      <c r="C16" s="15" t="s">
        <v>5</v>
      </c>
      <c r="G16" s="15"/>
      <c r="K16" s="35"/>
    </row>
    <row r="17" spans="2:11" x14ac:dyDescent="0.25">
      <c r="B17" s="34"/>
      <c r="C17" s="78" t="s">
        <v>217</v>
      </c>
      <c r="G17" s="15" t="s">
        <v>182</v>
      </c>
      <c r="H17" s="81" t="str">
        <f>IFERROR(SUM(D19*$H$9), "")</f>
        <v/>
      </c>
      <c r="K17" s="35"/>
    </row>
    <row r="18" spans="2:11" x14ac:dyDescent="0.25">
      <c r="B18" s="34"/>
      <c r="D18" s="15" t="s">
        <v>161</v>
      </c>
      <c r="E18" s="15"/>
      <c r="G18" s="15" t="s">
        <v>183</v>
      </c>
      <c r="H18" s="81" t="str">
        <f>IFERROR(SUM(D20*$H$9), "")</f>
        <v/>
      </c>
      <c r="K18" s="35"/>
    </row>
    <row r="19" spans="2:11" x14ac:dyDescent="0.25">
      <c r="B19" s="34"/>
      <c r="C19" s="76" t="s">
        <v>177</v>
      </c>
      <c r="D19" s="80">
        <f>'Sales Amount'!F20</f>
        <v>0</v>
      </c>
      <c r="I19" s="79"/>
      <c r="K19" s="35"/>
    </row>
    <row r="20" spans="2:11" x14ac:dyDescent="0.25">
      <c r="B20" s="34"/>
      <c r="C20" s="76" t="s">
        <v>181</v>
      </c>
      <c r="D20" s="80">
        <f>'Sales Amount'!K63</f>
        <v>0</v>
      </c>
      <c r="G20" s="81" t="str">
        <f>IFERROR(SUM(#REF!*$H$9), "")</f>
        <v/>
      </c>
      <c r="I20" s="81"/>
      <c r="K20" s="35"/>
    </row>
    <row r="21" spans="2:11" x14ac:dyDescent="0.25">
      <c r="B21" s="34"/>
      <c r="G21" s="15" t="s">
        <v>6</v>
      </c>
      <c r="H21" s="81">
        <f>ROUND(SUM(H17:H18),2)</f>
        <v>0</v>
      </c>
      <c r="I21" s="81"/>
      <c r="K21" s="35"/>
    </row>
    <row r="22" spans="2:11" x14ac:dyDescent="0.25">
      <c r="B22" s="34"/>
      <c r="C22" s="15" t="s">
        <v>193</v>
      </c>
      <c r="D22" s="80">
        <f>SUBTOTAL(9,D16:D20)</f>
        <v>0</v>
      </c>
      <c r="E22" s="81"/>
      <c r="G22" s="81"/>
      <c r="H22" s="81"/>
      <c r="I22" s="81"/>
      <c r="K22" s="35"/>
    </row>
    <row r="23" spans="2:11" x14ac:dyDescent="0.25">
      <c r="B23" s="34"/>
      <c r="G23" s="15" t="s">
        <v>7</v>
      </c>
      <c r="H23" s="81">
        <f>IF(H21 &lt;= 0, 0, ROUND(SUM(H21 * 12%), 2))</f>
        <v>0</v>
      </c>
      <c r="I23" s="81"/>
      <c r="K23" s="35"/>
    </row>
    <row r="24" spans="2:11" x14ac:dyDescent="0.25">
      <c r="B24" s="34"/>
      <c r="D24" s="81"/>
      <c r="G24" s="15"/>
      <c r="I24" s="81"/>
      <c r="K24" s="35"/>
    </row>
    <row r="25" spans="2:11" x14ac:dyDescent="0.25">
      <c r="B25" s="34"/>
      <c r="G25" s="15" t="s">
        <v>8</v>
      </c>
      <c r="H25" s="81">
        <f>IF(OR(H21 &lt;= 0, H23 &lt;= 0), 0, ROUND(SUM(H21, H23) * 1%, 2))</f>
        <v>0</v>
      </c>
      <c r="J25" s="23"/>
      <c r="K25" s="35"/>
    </row>
    <row r="26" spans="2:11" x14ac:dyDescent="0.25">
      <c r="B26" s="34"/>
      <c r="C26" s="82" t="s">
        <v>150</v>
      </c>
      <c r="D26" s="82"/>
      <c r="G26" s="78" t="s">
        <v>9</v>
      </c>
      <c r="J26" s="23"/>
      <c r="K26" s="36"/>
    </row>
    <row r="27" spans="2:11" x14ac:dyDescent="0.25">
      <c r="B27" s="34"/>
      <c r="C27" s="29" t="s">
        <v>155</v>
      </c>
      <c r="D27" s="21"/>
      <c r="E27" s="83"/>
      <c r="J27" s="23"/>
      <c r="K27" s="36"/>
    </row>
    <row r="28" spans="2:11" x14ac:dyDescent="0.25">
      <c r="B28" s="34"/>
      <c r="C28" s="41" t="s">
        <v>149</v>
      </c>
      <c r="D28" s="23"/>
      <c r="G28" s="15" t="s">
        <v>10</v>
      </c>
      <c r="H28" s="81">
        <f>IF(H21&lt;=0, 0, ROUND(SUM(H21,H23,H25),2))</f>
        <v>0</v>
      </c>
      <c r="J28" s="23"/>
      <c r="K28" s="36"/>
    </row>
    <row r="29" spans="2:11" x14ac:dyDescent="0.25">
      <c r="B29" s="34"/>
      <c r="C29" s="29" t="s">
        <v>156</v>
      </c>
      <c r="D29" s="84" t="str">
        <f>IF(D27="", "", D27+3%)</f>
        <v/>
      </c>
      <c r="G29" s="15" t="s">
        <v>164</v>
      </c>
      <c r="H29" s="20">
        <v>0</v>
      </c>
      <c r="J29" s="23"/>
      <c r="K29" s="36"/>
    </row>
    <row r="30" spans="2:11" x14ac:dyDescent="0.25">
      <c r="B30" s="34"/>
      <c r="C30" s="23" t="s">
        <v>157</v>
      </c>
      <c r="D30" s="85" t="str">
        <f>IF(H7="", "", H7+60)</f>
        <v/>
      </c>
      <c r="E30" s="83"/>
      <c r="G30" s="15" t="str">
        <f>IFERROR(_xlfn.XLOOKUP(H8, 'Delcared Use_HST'!A3:A16, 'Delcared Use_HST'!E3:E16), "Please choose 'Tax Territory'")</f>
        <v>Please choose 'Tax Territory'</v>
      </c>
      <c r="H30" s="81">
        <f>IFERROR((H28-H29) * _xlfn.XLOOKUP(H8,'Delcared Use_HST'!A3:A15,'Delcared Use_HST'!B3:B15), 0)</f>
        <v>0</v>
      </c>
      <c r="K30" s="36"/>
    </row>
    <row r="31" spans="2:11" x14ac:dyDescent="0.25">
      <c r="B31" s="34"/>
      <c r="C31" s="23" t="s">
        <v>188</v>
      </c>
      <c r="D31" s="86"/>
      <c r="E31" s="83"/>
      <c r="G31" s="87" t="str">
        <f>IF(ISBLANK(H8), "", IFERROR(_xlfn.XLOOKUP(H8, 'Delcared Use_HST'!A3:A16, 'Delcared Use_HST'!G3:G16), ""))</f>
        <v/>
      </c>
      <c r="H31" s="81"/>
      <c r="K31" s="36"/>
    </row>
    <row r="32" spans="2:11" x14ac:dyDescent="0.25">
      <c r="B32" s="34"/>
      <c r="C32" s="22" t="s">
        <v>151</v>
      </c>
      <c r="D32" s="88" t="str">
        <f>IFERROR(DATEDIF(D30,D31,"m")," ")</f>
        <v xml:space="preserve"> </v>
      </c>
      <c r="E32" s="83"/>
      <c r="G32" s="89" t="s">
        <v>152</v>
      </c>
      <c r="H32" s="81">
        <f>IFERROR(IF(H21&lt;=0, 0, (H28*D29)*(D32/12)),0)</f>
        <v>0</v>
      </c>
      <c r="K32" s="36"/>
    </row>
    <row r="33" spans="2:11" x14ac:dyDescent="0.25">
      <c r="B33" s="34"/>
      <c r="C33" s="23"/>
      <c r="D33" s="88"/>
      <c r="E33" s="83"/>
      <c r="K33" s="36"/>
    </row>
    <row r="34" spans="2:11" x14ac:dyDescent="0.25">
      <c r="B34" s="34"/>
      <c r="G34" s="33" t="s">
        <v>11</v>
      </c>
      <c r="H34" s="81">
        <f>H30+H32+H28-H29</f>
        <v>0</v>
      </c>
      <c r="I34" s="90" t="s">
        <v>153</v>
      </c>
      <c r="K34" s="36"/>
    </row>
    <row r="35" spans="2:11" x14ac:dyDescent="0.25">
      <c r="B35" s="34"/>
      <c r="K35" s="36"/>
    </row>
    <row r="36" spans="2:11" x14ac:dyDescent="0.25">
      <c r="B36" s="34"/>
      <c r="J36" s="87" t="str">
        <f>IF(I34="", "Kindly indicate USD/CAD", "")</f>
        <v/>
      </c>
      <c r="K36" s="36"/>
    </row>
    <row r="37" spans="2:11" ht="15.75" thickBot="1" x14ac:dyDescent="0.3">
      <c r="B37" s="37"/>
      <c r="C37" s="38"/>
      <c r="D37" s="38"/>
      <c r="E37" s="38"/>
      <c r="F37" s="38"/>
      <c r="G37" s="38"/>
      <c r="H37" s="38"/>
      <c r="I37" s="38"/>
      <c r="J37" s="38"/>
      <c r="K37" s="39"/>
    </row>
    <row r="47" spans="2:11" x14ac:dyDescent="0.25">
      <c r="E47" s="40"/>
    </row>
  </sheetData>
  <sheetProtection algorithmName="SHA-512" hashValue="Zxo8GPbnked5lk0nOoxp/le55Gq1PAKTsrHTr8z+dnnStRSOm10K9pxNcXuy8Du7o1vc79eDrsS04+fhLSeDJA==" saltValue="qnQUYWU3vYe9d/PY+DVwTg==" spinCount="100000" sheet="1" selectLockedCells="1"/>
  <mergeCells count="4">
    <mergeCell ref="H2:J3"/>
    <mergeCell ref="C3:D3"/>
    <mergeCell ref="E10:F10"/>
    <mergeCell ref="G10:H10"/>
  </mergeCells>
  <conditionalFormatting sqref="D5">
    <cfRule type="expression" dxfId="16" priority="29">
      <formula>ISBLANK(D5)</formula>
    </cfRule>
  </conditionalFormatting>
  <conditionalFormatting sqref="D7">
    <cfRule type="expression" dxfId="15" priority="5">
      <formula>ISBLANK(D7)</formula>
    </cfRule>
  </conditionalFormatting>
  <conditionalFormatting sqref="D8:D10">
    <cfRule type="expression" dxfId="14" priority="2">
      <formula>ISBLANK(D8)</formula>
    </cfRule>
  </conditionalFormatting>
  <conditionalFormatting sqref="D11">
    <cfRule type="expression" dxfId="13" priority="17">
      <formula>D11=""</formula>
    </cfRule>
  </conditionalFormatting>
  <conditionalFormatting sqref="D19:D20">
    <cfRule type="cellIs" dxfId="12" priority="13" operator="lessThanOrEqual">
      <formula>0</formula>
    </cfRule>
  </conditionalFormatting>
  <conditionalFormatting sqref="D22">
    <cfRule type="cellIs" dxfId="11" priority="20" operator="lessThanOrEqual">
      <formula>0</formula>
    </cfRule>
  </conditionalFormatting>
  <conditionalFormatting sqref="D27">
    <cfRule type="expression" dxfId="10" priority="15">
      <formula>$D$27=""</formula>
    </cfRule>
    <cfRule type="expression" dxfId="9" priority="19">
      <formula>ISBLANK(D27)</formula>
    </cfRule>
  </conditionalFormatting>
  <conditionalFormatting sqref="D31">
    <cfRule type="expression" dxfId="8" priority="14">
      <formula>$D$31=""</formula>
    </cfRule>
  </conditionalFormatting>
  <conditionalFormatting sqref="G20:G22 H21:H23 H28:H32">
    <cfRule type="cellIs" dxfId="7" priority="12" operator="lessThanOrEqual">
      <formula>0</formula>
    </cfRule>
  </conditionalFormatting>
  <conditionalFormatting sqref="G17:H18">
    <cfRule type="cellIs" dxfId="6" priority="8" operator="lessThanOrEqual">
      <formula>0</formula>
    </cfRule>
  </conditionalFormatting>
  <conditionalFormatting sqref="H7:H8">
    <cfRule type="expression" dxfId="5" priority="26">
      <formula>ISBLANK(H7)</formula>
    </cfRule>
  </conditionalFormatting>
  <conditionalFormatting sqref="H9">
    <cfRule type="expression" dxfId="4" priority="6">
      <formula>ISBLANK(D10)</formula>
    </cfRule>
  </conditionalFormatting>
  <conditionalFormatting sqref="H25 H34">
    <cfRule type="cellIs" dxfId="3" priority="21" operator="lessThanOrEqual">
      <formula>0</formula>
    </cfRule>
  </conditionalFormatting>
  <conditionalFormatting sqref="H29">
    <cfRule type="expression" dxfId="2" priority="40">
      <formula>OR(H21&lt;=0, OR(H29=0, H29=""))</formula>
    </cfRule>
  </conditionalFormatting>
  <conditionalFormatting sqref="H2:J3">
    <cfRule type="expression" dxfId="1" priority="1">
      <formula>ISBLANK(H2)</formula>
    </cfRule>
  </conditionalFormatting>
  <conditionalFormatting sqref="I34">
    <cfRule type="expression" dxfId="0" priority="23">
      <formula>ISBLANK($I$34)</formula>
    </cfRule>
  </conditionalFormatting>
  <dataValidations count="5">
    <dataValidation type="list" allowBlank="1" showInputMessage="1" showErrorMessage="1" sqref="H8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whole" allowBlank="1" showInputMessage="1" showErrorMessage="1" sqref="D8" xr:uid="{DCA10426-37EB-4B19-9B04-287AA53E80D7}">
      <formula1>-999999999</formula1>
      <formula2>999999999</formula2>
    </dataValidation>
    <dataValidation type="decimal" allowBlank="1" showInputMessage="1" showErrorMessage="1" sqref="D27" xr:uid="{F0092733-B00E-47C1-93C9-D3D1BDB76CCE}">
      <formula1>-99999999</formula1>
      <formula2>999999999</formula2>
    </dataValidation>
    <dataValidation type="decimal" allowBlank="1" showInputMessage="1" showErrorMessage="1" sqref="H29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11A300A6-053C-4899-BE74-AA1F7F96FCE9}"/>
  </dataValidations>
  <hyperlinks>
    <hyperlink ref="C28" r:id="rId1" xr:uid="{4FBBFD2F-233E-4437-8586-328A104AA933}"/>
  </hyperlinks>
  <pageMargins left="0.7" right="0.7" top="0.75" bottom="0.75" header="0.3" footer="0.3"/>
  <pageSetup scale="49" orientation="landscape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FE0D26-0A58-418A-840C-57CD252C1AEA}">
          <x14:formula1>
            <xm:f>DGR!$B$2:$B$4</xm:f>
          </x14:formula1>
          <xm:sqref>D10</xm:sqref>
        </x14:dataValidation>
        <x14:dataValidation type="list" allowBlank="1" showInputMessage="1" showErrorMessage="1" prompt="Please enter/elect information in the YELLOW highlighted fields and Sales Amount sheet." xr:uid="{F8409579-69FF-42C1-8BAD-C1BBC911CB3B}">
          <x14:formula1>
            <xm:f>DGR!$G$27:$G$29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 x14ac:dyDescent="0.25"/>
  <cols>
    <col min="1" max="1" width="3" style="49" customWidth="1"/>
    <col min="2" max="2" width="41.28515625" style="49" customWidth="1"/>
    <col min="3" max="3" width="27" style="49" customWidth="1"/>
    <col min="4" max="4" width="21.42578125" style="49" customWidth="1"/>
    <col min="5" max="6" width="22.42578125" style="49" customWidth="1"/>
    <col min="7" max="7" width="30.28515625" style="49" bestFit="1" customWidth="1"/>
    <col min="8" max="8" width="30.85546875" style="49" customWidth="1"/>
    <col min="9" max="11" width="25.5703125" style="49" customWidth="1"/>
    <col min="12" max="12" width="23.140625" style="49" bestFit="1" customWidth="1"/>
    <col min="13" max="16384" width="8.7109375" style="49"/>
  </cols>
  <sheetData>
    <row r="2" spans="2:12" x14ac:dyDescent="0.25">
      <c r="B2" s="48" t="s">
        <v>168</v>
      </c>
      <c r="C2" s="53" t="str">
        <f>IF('REPORTING FORM'!D7=""," ",'REPORTING FORM'!D7)</f>
        <v xml:space="preserve"> </v>
      </c>
    </row>
    <row r="4" spans="2:12" x14ac:dyDescent="0.25">
      <c r="B4" s="48" t="s">
        <v>167</v>
      </c>
      <c r="C4" s="54" t="str">
        <f>IF('REPORTING FORM'!H7=""," ",'REPORTING FORM'!H7)</f>
        <v xml:space="preserve"> </v>
      </c>
    </row>
    <row r="6" spans="2:12" ht="47.1" customHeight="1" x14ac:dyDescent="0.25">
      <c r="B6" s="126" t="s">
        <v>186</v>
      </c>
      <c r="C6" s="126"/>
      <c r="D6" s="126"/>
    </row>
    <row r="7" spans="2:12" ht="15.75" thickBot="1" x14ac:dyDescent="0.3"/>
    <row r="8" spans="2:12" x14ac:dyDescent="0.25">
      <c r="B8" s="138" t="s">
        <v>176</v>
      </c>
      <c r="C8" s="139"/>
      <c r="D8" s="139"/>
      <c r="E8" s="139"/>
      <c r="F8" s="139"/>
      <c r="G8" s="139"/>
      <c r="H8" s="139"/>
      <c r="I8" s="139"/>
      <c r="J8" s="139"/>
      <c r="K8" s="139"/>
      <c r="L8" s="140"/>
    </row>
    <row r="9" spans="2:12" ht="51.75" customHeight="1" x14ac:dyDescent="0.25">
      <c r="B9" s="43" t="s">
        <v>3</v>
      </c>
      <c r="C9" s="44" t="s">
        <v>160</v>
      </c>
      <c r="D9" s="45" t="s">
        <v>162</v>
      </c>
      <c r="E9" s="45" t="s">
        <v>192</v>
      </c>
      <c r="F9" s="45" t="s">
        <v>163</v>
      </c>
      <c r="G9" s="45" t="s">
        <v>4</v>
      </c>
      <c r="H9" s="118" t="s">
        <v>191</v>
      </c>
      <c r="I9" s="118"/>
      <c r="J9" s="118"/>
      <c r="K9" s="118"/>
      <c r="L9" s="121"/>
    </row>
    <row r="10" spans="2:12" x14ac:dyDescent="0.25">
      <c r="B10" s="50"/>
      <c r="C10" s="46"/>
      <c r="D10" s="46"/>
      <c r="E10" s="55"/>
      <c r="F10" s="68"/>
      <c r="G10" s="56"/>
      <c r="H10" s="122"/>
      <c r="I10" s="122"/>
      <c r="J10" s="122"/>
      <c r="K10" s="122"/>
      <c r="L10" s="123"/>
    </row>
    <row r="11" spans="2:12" x14ac:dyDescent="0.25">
      <c r="B11" s="50"/>
      <c r="C11" s="46"/>
      <c r="D11" s="46"/>
      <c r="E11" s="55"/>
      <c r="F11" s="68"/>
      <c r="G11" s="56"/>
      <c r="H11" s="122"/>
      <c r="I11" s="122"/>
      <c r="J11" s="122"/>
      <c r="K11" s="122"/>
      <c r="L11" s="123"/>
    </row>
    <row r="12" spans="2:12" x14ac:dyDescent="0.25">
      <c r="B12" s="50"/>
      <c r="C12" s="46"/>
      <c r="D12" s="46"/>
      <c r="E12" s="55"/>
      <c r="F12" s="68"/>
      <c r="G12" s="56"/>
      <c r="H12" s="122"/>
      <c r="I12" s="122"/>
      <c r="J12" s="122"/>
      <c r="K12" s="122"/>
      <c r="L12" s="123"/>
    </row>
    <row r="13" spans="2:12" x14ac:dyDescent="0.25">
      <c r="B13" s="50"/>
      <c r="C13" s="46"/>
      <c r="D13" s="46"/>
      <c r="E13" s="55"/>
      <c r="F13" s="68"/>
      <c r="G13" s="56"/>
      <c r="H13" s="122"/>
      <c r="I13" s="122"/>
      <c r="J13" s="122"/>
      <c r="K13" s="122"/>
      <c r="L13" s="123"/>
    </row>
    <row r="14" spans="2:12" x14ac:dyDescent="0.25">
      <c r="B14" s="50"/>
      <c r="C14" s="46"/>
      <c r="D14" s="46"/>
      <c r="E14" s="55"/>
      <c r="F14" s="68"/>
      <c r="G14" s="56"/>
      <c r="H14" s="122"/>
      <c r="I14" s="122"/>
      <c r="J14" s="122"/>
      <c r="K14" s="122"/>
      <c r="L14" s="123"/>
    </row>
    <row r="15" spans="2:12" x14ac:dyDescent="0.25">
      <c r="B15" s="50"/>
      <c r="C15" s="46"/>
      <c r="D15" s="46"/>
      <c r="E15" s="55"/>
      <c r="F15" s="68"/>
      <c r="G15" s="56"/>
      <c r="H15" s="122"/>
      <c r="I15" s="122"/>
      <c r="J15" s="122"/>
      <c r="K15" s="122"/>
      <c r="L15" s="123"/>
    </row>
    <row r="16" spans="2:12" x14ac:dyDescent="0.25">
      <c r="B16" s="50"/>
      <c r="C16" s="46"/>
      <c r="D16" s="46"/>
      <c r="E16" s="55"/>
      <c r="F16" s="68"/>
      <c r="G16" s="56"/>
      <c r="H16" s="132"/>
      <c r="I16" s="133"/>
      <c r="J16" s="133"/>
      <c r="K16" s="133"/>
      <c r="L16" s="134"/>
    </row>
    <row r="17" spans="2:12" x14ac:dyDescent="0.25">
      <c r="B17" s="50"/>
      <c r="C17" s="46"/>
      <c r="D17" s="46"/>
      <c r="E17" s="55"/>
      <c r="F17" s="68"/>
      <c r="G17" s="56"/>
      <c r="H17" s="135"/>
      <c r="I17" s="136"/>
      <c r="J17" s="136"/>
      <c r="K17" s="136"/>
      <c r="L17" s="137"/>
    </row>
    <row r="18" spans="2:12" x14ac:dyDescent="0.25">
      <c r="B18" s="50"/>
      <c r="C18" s="46"/>
      <c r="D18" s="46"/>
      <c r="E18" s="55"/>
      <c r="F18" s="68"/>
      <c r="G18" s="56"/>
      <c r="H18" s="135"/>
      <c r="I18" s="136"/>
      <c r="J18" s="136"/>
      <c r="K18" s="136"/>
      <c r="L18" s="137"/>
    </row>
    <row r="19" spans="2:12" x14ac:dyDescent="0.25">
      <c r="B19" s="51"/>
      <c r="C19" s="47"/>
      <c r="D19" s="47"/>
      <c r="E19" s="57"/>
      <c r="F19" s="69"/>
      <c r="G19" s="58"/>
      <c r="H19" s="135"/>
      <c r="I19" s="136"/>
      <c r="J19" s="136"/>
      <c r="K19" s="136"/>
      <c r="L19" s="137"/>
    </row>
    <row r="20" spans="2:12" ht="24" customHeight="1" thickBot="1" x14ac:dyDescent="0.3">
      <c r="B20" s="52"/>
      <c r="C20" s="59"/>
      <c r="D20" s="59"/>
      <c r="E20" s="60" t="s">
        <v>169</v>
      </c>
      <c r="F20" s="61">
        <f>SUMIFS(Table5[[#All],[Column5]], Table5[[#All],[Column2]], "&lt;&gt;Distributor Agreement - Advance")</f>
        <v>0</v>
      </c>
      <c r="G20" s="42" t="s">
        <v>178</v>
      </c>
      <c r="H20" s="59"/>
      <c r="I20" s="59"/>
      <c r="J20" s="59"/>
      <c r="K20" s="59"/>
      <c r="L20" s="62"/>
    </row>
    <row r="23" spans="2:12" ht="15.75" thickBot="1" x14ac:dyDescent="0.3"/>
    <row r="24" spans="2:12" ht="27.95" customHeight="1" x14ac:dyDescent="0.25">
      <c r="B24" s="129" t="s">
        <v>180</v>
      </c>
      <c r="C24" s="130"/>
      <c r="D24" s="130"/>
      <c r="E24" s="130"/>
      <c r="F24" s="130"/>
      <c r="G24" s="130"/>
      <c r="H24" s="130"/>
      <c r="I24" s="130"/>
      <c r="J24" s="130"/>
      <c r="K24" s="131"/>
    </row>
    <row r="25" spans="2:12" ht="14.45" customHeight="1" x14ac:dyDescent="0.25">
      <c r="B25" s="128" t="s">
        <v>158</v>
      </c>
      <c r="C25" s="118" t="s">
        <v>4</v>
      </c>
      <c r="D25" s="118" t="s">
        <v>159</v>
      </c>
      <c r="E25" s="118" t="s">
        <v>165</v>
      </c>
      <c r="F25" s="118" t="s">
        <v>166</v>
      </c>
      <c r="G25" s="118" t="s">
        <v>170</v>
      </c>
      <c r="H25" s="118" t="s">
        <v>185</v>
      </c>
      <c r="I25" s="119" t="s">
        <v>173</v>
      </c>
      <c r="J25" s="119"/>
      <c r="K25" s="120"/>
    </row>
    <row r="26" spans="2:12" ht="15" customHeight="1" x14ac:dyDescent="0.25">
      <c r="B26" s="128"/>
      <c r="C26" s="118"/>
      <c r="D26" s="118"/>
      <c r="E26" s="118"/>
      <c r="F26" s="118"/>
      <c r="G26" s="118"/>
      <c r="H26" s="118"/>
      <c r="I26" s="45" t="s">
        <v>171</v>
      </c>
      <c r="J26" s="118" t="s">
        <v>172</v>
      </c>
      <c r="K26" s="121" t="s">
        <v>179</v>
      </c>
    </row>
    <row r="27" spans="2:12" ht="19.5" customHeight="1" x14ac:dyDescent="0.25">
      <c r="B27" s="128"/>
      <c r="C27" s="118"/>
      <c r="D27" s="118"/>
      <c r="E27" s="118"/>
      <c r="F27" s="124" t="s">
        <v>187</v>
      </c>
      <c r="G27" s="118"/>
      <c r="H27" s="124" t="s">
        <v>190</v>
      </c>
      <c r="I27" s="124" t="s">
        <v>184</v>
      </c>
      <c r="J27" s="118"/>
      <c r="K27" s="121"/>
    </row>
    <row r="28" spans="2:12" ht="19.5" customHeight="1" x14ac:dyDescent="0.25">
      <c r="B28" s="128"/>
      <c r="C28" s="118"/>
      <c r="D28" s="118"/>
      <c r="E28" s="118"/>
      <c r="F28" s="127"/>
      <c r="G28" s="118"/>
      <c r="H28" s="125"/>
      <c r="I28" s="124"/>
      <c r="J28" s="118"/>
      <c r="K28" s="121"/>
    </row>
    <row r="29" spans="2:12" x14ac:dyDescent="0.25">
      <c r="B29" s="70"/>
      <c r="C29" s="71"/>
      <c r="D29" s="71"/>
      <c r="E29" s="72"/>
      <c r="F29" s="72"/>
      <c r="G29" s="71"/>
      <c r="H29" s="93"/>
      <c r="I29" s="73"/>
      <c r="J29" s="66">
        <f>'Sales Amount'!$F29*'Sales Amount'!$H29</f>
        <v>0</v>
      </c>
      <c r="K29" s="67">
        <f>Table6[[#This Row],[Column8]]+Table6[[#This Row],[Column9]]</f>
        <v>0</v>
      </c>
    </row>
    <row r="30" spans="2:12" x14ac:dyDescent="0.25">
      <c r="B30" s="70"/>
      <c r="C30" s="71"/>
      <c r="D30" s="71"/>
      <c r="E30" s="72"/>
      <c r="F30" s="72"/>
      <c r="G30" s="71"/>
      <c r="H30" s="93"/>
      <c r="I30" s="73"/>
      <c r="J30" s="66">
        <f>'Sales Amount'!$F30*'Sales Amount'!$H30</f>
        <v>0</v>
      </c>
      <c r="K30" s="67">
        <f>Table6[[#This Row],[Column8]]+Table6[[#This Row],[Column9]]</f>
        <v>0</v>
      </c>
    </row>
    <row r="31" spans="2:12" x14ac:dyDescent="0.25">
      <c r="B31" s="70"/>
      <c r="C31" s="71"/>
      <c r="D31" s="71"/>
      <c r="E31" s="72"/>
      <c r="F31" s="72"/>
      <c r="G31" s="71"/>
      <c r="H31" s="93"/>
      <c r="I31" s="73"/>
      <c r="J31" s="66">
        <f>'Sales Amount'!$F31*'Sales Amount'!$H31</f>
        <v>0</v>
      </c>
      <c r="K31" s="67">
        <f>Table6[[#This Row],[Column8]]+Table6[[#This Row],[Column9]]</f>
        <v>0</v>
      </c>
    </row>
    <row r="32" spans="2:12" x14ac:dyDescent="0.25">
      <c r="B32" s="70"/>
      <c r="C32" s="71"/>
      <c r="D32" s="71"/>
      <c r="E32" s="72"/>
      <c r="F32" s="72"/>
      <c r="G32" s="71"/>
      <c r="H32" s="93"/>
      <c r="I32" s="73"/>
      <c r="J32" s="66">
        <f>'Sales Amount'!$F32*'Sales Amount'!$H32</f>
        <v>0</v>
      </c>
      <c r="K32" s="67">
        <f>Table6[[#This Row],[Column8]]+Table6[[#This Row],[Column9]]</f>
        <v>0</v>
      </c>
    </row>
    <row r="33" spans="2:11" x14ac:dyDescent="0.25">
      <c r="B33" s="70"/>
      <c r="C33" s="71"/>
      <c r="D33" s="71"/>
      <c r="E33" s="72"/>
      <c r="F33" s="72"/>
      <c r="G33" s="71"/>
      <c r="H33" s="93"/>
      <c r="I33" s="73"/>
      <c r="J33" s="66">
        <f>'Sales Amount'!$F33*'Sales Amount'!$H33</f>
        <v>0</v>
      </c>
      <c r="K33" s="67">
        <f>Table6[[#This Row],[Column8]]+Table6[[#This Row],[Column9]]</f>
        <v>0</v>
      </c>
    </row>
    <row r="34" spans="2:11" x14ac:dyDescent="0.25">
      <c r="B34" s="70"/>
      <c r="C34" s="71"/>
      <c r="D34" s="71"/>
      <c r="E34" s="72"/>
      <c r="F34" s="72"/>
      <c r="G34" s="71"/>
      <c r="H34" s="93"/>
      <c r="I34" s="73"/>
      <c r="J34" s="66">
        <f>'Sales Amount'!$F34*'Sales Amount'!$H34</f>
        <v>0</v>
      </c>
      <c r="K34" s="67">
        <f>Table6[[#This Row],[Column8]]+Table6[[#This Row],[Column9]]</f>
        <v>0</v>
      </c>
    </row>
    <row r="35" spans="2:11" x14ac:dyDescent="0.25">
      <c r="B35" s="70"/>
      <c r="C35" s="71"/>
      <c r="D35" s="71"/>
      <c r="E35" s="72"/>
      <c r="F35" s="72"/>
      <c r="G35" s="71"/>
      <c r="H35" s="93"/>
      <c r="I35" s="73"/>
      <c r="J35" s="66">
        <f>'Sales Amount'!$F35*'Sales Amount'!$H35</f>
        <v>0</v>
      </c>
      <c r="K35" s="67">
        <f>Table6[[#This Row],[Column8]]+Table6[[#This Row],[Column9]]</f>
        <v>0</v>
      </c>
    </row>
    <row r="36" spans="2:11" x14ac:dyDescent="0.25">
      <c r="B36" s="70"/>
      <c r="C36" s="71"/>
      <c r="D36" s="71"/>
      <c r="E36" s="72"/>
      <c r="F36" s="72"/>
      <c r="G36" s="71"/>
      <c r="H36" s="93"/>
      <c r="I36" s="73"/>
      <c r="J36" s="66">
        <f>'Sales Amount'!$F36*'Sales Amount'!$H36</f>
        <v>0</v>
      </c>
      <c r="K36" s="67">
        <f>Table6[[#This Row],[Column8]]+Table6[[#This Row],[Column9]]</f>
        <v>0</v>
      </c>
    </row>
    <row r="37" spans="2:11" x14ac:dyDescent="0.25">
      <c r="B37" s="70"/>
      <c r="C37" s="71"/>
      <c r="D37" s="71"/>
      <c r="E37" s="72"/>
      <c r="F37" s="72"/>
      <c r="G37" s="71"/>
      <c r="H37" s="93"/>
      <c r="I37" s="73"/>
      <c r="J37" s="66">
        <f>'Sales Amount'!$F37*'Sales Amount'!$H37</f>
        <v>0</v>
      </c>
      <c r="K37" s="67">
        <f>Table6[[#This Row],[Column8]]+Table6[[#This Row],[Column9]]</f>
        <v>0</v>
      </c>
    </row>
    <row r="38" spans="2:11" x14ac:dyDescent="0.25">
      <c r="B38" s="70"/>
      <c r="C38" s="71"/>
      <c r="D38" s="71"/>
      <c r="E38" s="72"/>
      <c r="F38" s="72"/>
      <c r="G38" s="71"/>
      <c r="H38" s="93"/>
      <c r="I38" s="73"/>
      <c r="J38" s="66">
        <f>'Sales Amount'!$F38*'Sales Amount'!$H38</f>
        <v>0</v>
      </c>
      <c r="K38" s="67">
        <f>Table6[[#This Row],[Column8]]+Table6[[#This Row],[Column9]]</f>
        <v>0</v>
      </c>
    </row>
    <row r="39" spans="2:11" x14ac:dyDescent="0.25">
      <c r="B39" s="70"/>
      <c r="C39" s="71"/>
      <c r="D39" s="71"/>
      <c r="E39" s="72"/>
      <c r="F39" s="72"/>
      <c r="G39" s="71"/>
      <c r="H39" s="93"/>
      <c r="I39" s="73"/>
      <c r="J39" s="66">
        <f>'Sales Amount'!$F39*'Sales Amount'!$H39</f>
        <v>0</v>
      </c>
      <c r="K39" s="67">
        <f>Table6[[#This Row],[Column8]]+Table6[[#This Row],[Column9]]</f>
        <v>0</v>
      </c>
    </row>
    <row r="40" spans="2:11" x14ac:dyDescent="0.25">
      <c r="B40" s="70"/>
      <c r="C40" s="71"/>
      <c r="D40" s="71"/>
      <c r="E40" s="72"/>
      <c r="F40" s="72"/>
      <c r="G40" s="71"/>
      <c r="H40" s="93"/>
      <c r="I40" s="73"/>
      <c r="J40" s="66">
        <f>'Sales Amount'!$F40*'Sales Amount'!$H40</f>
        <v>0</v>
      </c>
      <c r="K40" s="67">
        <f>Table6[[#This Row],[Column8]]+Table6[[#This Row],[Column9]]</f>
        <v>0</v>
      </c>
    </row>
    <row r="41" spans="2:11" x14ac:dyDescent="0.25">
      <c r="B41" s="70"/>
      <c r="C41" s="71"/>
      <c r="D41" s="71"/>
      <c r="E41" s="72"/>
      <c r="F41" s="72"/>
      <c r="G41" s="71"/>
      <c r="H41" s="93"/>
      <c r="I41" s="73"/>
      <c r="J41" s="66">
        <f>'Sales Amount'!$F41*'Sales Amount'!$H41</f>
        <v>0</v>
      </c>
      <c r="K41" s="67">
        <f>Table6[[#This Row],[Column8]]+Table6[[#This Row],[Column9]]</f>
        <v>0</v>
      </c>
    </row>
    <row r="42" spans="2:11" x14ac:dyDescent="0.25">
      <c r="B42" s="70"/>
      <c r="C42" s="71"/>
      <c r="D42" s="71"/>
      <c r="E42" s="72"/>
      <c r="F42" s="72"/>
      <c r="G42" s="71"/>
      <c r="H42" s="93"/>
      <c r="I42" s="73"/>
      <c r="J42" s="66">
        <f>'Sales Amount'!$F42*'Sales Amount'!$H42</f>
        <v>0</v>
      </c>
      <c r="K42" s="67">
        <f>Table6[[#This Row],[Column8]]+Table6[[#This Row],[Column9]]</f>
        <v>0</v>
      </c>
    </row>
    <row r="43" spans="2:11" x14ac:dyDescent="0.25">
      <c r="B43" s="70"/>
      <c r="C43" s="71"/>
      <c r="D43" s="71"/>
      <c r="E43" s="72"/>
      <c r="F43" s="72"/>
      <c r="G43" s="71"/>
      <c r="H43" s="93"/>
      <c r="I43" s="73"/>
      <c r="J43" s="66">
        <f>'Sales Amount'!$F43*'Sales Amount'!$H43</f>
        <v>0</v>
      </c>
      <c r="K43" s="67">
        <f>Table6[[#This Row],[Column8]]+Table6[[#This Row],[Column9]]</f>
        <v>0</v>
      </c>
    </row>
    <row r="44" spans="2:11" x14ac:dyDescent="0.25">
      <c r="B44" s="70"/>
      <c r="C44" s="71"/>
      <c r="D44" s="71"/>
      <c r="E44" s="72"/>
      <c r="F44" s="72"/>
      <c r="G44" s="71"/>
      <c r="H44" s="93"/>
      <c r="I44" s="73"/>
      <c r="J44" s="66">
        <f>'Sales Amount'!$F44*'Sales Amount'!$H44</f>
        <v>0</v>
      </c>
      <c r="K44" s="67">
        <f>Table6[[#This Row],[Column8]]+Table6[[#This Row],[Column9]]</f>
        <v>0</v>
      </c>
    </row>
    <row r="45" spans="2:11" x14ac:dyDescent="0.25">
      <c r="B45" s="70"/>
      <c r="C45" s="71"/>
      <c r="D45" s="71"/>
      <c r="E45" s="72"/>
      <c r="F45" s="72"/>
      <c r="G45" s="71"/>
      <c r="H45" s="93"/>
      <c r="I45" s="73"/>
      <c r="J45" s="66">
        <f>'Sales Amount'!$F45*'Sales Amount'!$H45</f>
        <v>0</v>
      </c>
      <c r="K45" s="67">
        <f>Table6[[#This Row],[Column8]]+Table6[[#This Row],[Column9]]</f>
        <v>0</v>
      </c>
    </row>
    <row r="46" spans="2:11" x14ac:dyDescent="0.25">
      <c r="B46" s="70"/>
      <c r="C46" s="71"/>
      <c r="D46" s="71"/>
      <c r="E46" s="72"/>
      <c r="F46" s="72"/>
      <c r="G46" s="71"/>
      <c r="H46" s="93"/>
      <c r="I46" s="73"/>
      <c r="J46" s="66">
        <f>'Sales Amount'!$F46*'Sales Amount'!$H46</f>
        <v>0</v>
      </c>
      <c r="K46" s="67">
        <f>Table6[[#This Row],[Column8]]+Table6[[#This Row],[Column9]]</f>
        <v>0</v>
      </c>
    </row>
    <row r="47" spans="2:11" x14ac:dyDescent="0.25">
      <c r="B47" s="70"/>
      <c r="C47" s="71"/>
      <c r="D47" s="71"/>
      <c r="E47" s="72"/>
      <c r="F47" s="72"/>
      <c r="G47" s="71"/>
      <c r="H47" s="93"/>
      <c r="I47" s="73"/>
      <c r="J47" s="66">
        <f>'Sales Amount'!$F47*'Sales Amount'!$H47</f>
        <v>0</v>
      </c>
      <c r="K47" s="67">
        <f>Table6[[#This Row],[Column8]]+Table6[[#This Row],[Column9]]</f>
        <v>0</v>
      </c>
    </row>
    <row r="48" spans="2:11" x14ac:dyDescent="0.25">
      <c r="B48" s="70"/>
      <c r="C48" s="71"/>
      <c r="D48" s="71"/>
      <c r="E48" s="72"/>
      <c r="F48" s="72"/>
      <c r="G48" s="71"/>
      <c r="H48" s="93"/>
      <c r="I48" s="73"/>
      <c r="J48" s="66">
        <f>'Sales Amount'!$F48*'Sales Amount'!$H48</f>
        <v>0</v>
      </c>
      <c r="K48" s="67">
        <f>Table6[[#This Row],[Column8]]+Table6[[#This Row],[Column9]]</f>
        <v>0</v>
      </c>
    </row>
    <row r="49" spans="2:11" x14ac:dyDescent="0.25">
      <c r="B49" s="70"/>
      <c r="C49" s="71"/>
      <c r="D49" s="71"/>
      <c r="E49" s="72"/>
      <c r="F49" s="72"/>
      <c r="G49" s="71"/>
      <c r="H49" s="93"/>
      <c r="I49" s="73"/>
      <c r="J49" s="66">
        <f>'Sales Amount'!$F49*'Sales Amount'!$H49</f>
        <v>0</v>
      </c>
      <c r="K49" s="67">
        <f>Table6[[#This Row],[Column8]]+Table6[[#This Row],[Column9]]</f>
        <v>0</v>
      </c>
    </row>
    <row r="50" spans="2:11" x14ac:dyDescent="0.25">
      <c r="B50" s="70"/>
      <c r="C50" s="71"/>
      <c r="D50" s="71"/>
      <c r="E50" s="72"/>
      <c r="F50" s="72"/>
      <c r="G50" s="71"/>
      <c r="H50" s="93"/>
      <c r="I50" s="73"/>
      <c r="J50" s="66">
        <f>'Sales Amount'!$F50*'Sales Amount'!$H50</f>
        <v>0</v>
      </c>
      <c r="K50" s="67">
        <f>Table6[[#This Row],[Column8]]+Table6[[#This Row],[Column9]]</f>
        <v>0</v>
      </c>
    </row>
    <row r="51" spans="2:11" x14ac:dyDescent="0.25">
      <c r="B51" s="70"/>
      <c r="C51" s="71"/>
      <c r="D51" s="71"/>
      <c r="E51" s="72"/>
      <c r="F51" s="72"/>
      <c r="G51" s="71"/>
      <c r="H51" s="93"/>
      <c r="I51" s="73"/>
      <c r="J51" s="66">
        <f>'Sales Amount'!$F51*'Sales Amount'!$H51</f>
        <v>0</v>
      </c>
      <c r="K51" s="67">
        <f>Table6[[#This Row],[Column8]]+Table6[[#This Row],[Column9]]</f>
        <v>0</v>
      </c>
    </row>
    <row r="52" spans="2:11" x14ac:dyDescent="0.25">
      <c r="B52" s="70"/>
      <c r="C52" s="71"/>
      <c r="D52" s="71"/>
      <c r="E52" s="72"/>
      <c r="F52" s="72"/>
      <c r="G52" s="71"/>
      <c r="H52" s="93"/>
      <c r="I52" s="73"/>
      <c r="J52" s="66">
        <f>'Sales Amount'!$F52*'Sales Amount'!$H52</f>
        <v>0</v>
      </c>
      <c r="K52" s="67">
        <f>Table6[[#This Row],[Column8]]+Table6[[#This Row],[Column9]]</f>
        <v>0</v>
      </c>
    </row>
    <row r="53" spans="2:11" x14ac:dyDescent="0.25">
      <c r="B53" s="70"/>
      <c r="C53" s="71"/>
      <c r="D53" s="71"/>
      <c r="E53" s="72"/>
      <c r="F53" s="72"/>
      <c r="G53" s="71"/>
      <c r="H53" s="93"/>
      <c r="I53" s="73"/>
      <c r="J53" s="66">
        <f>'Sales Amount'!$F53*'Sales Amount'!$H53</f>
        <v>0</v>
      </c>
      <c r="K53" s="67">
        <f>Table6[[#This Row],[Column8]]+Table6[[#This Row],[Column9]]</f>
        <v>0</v>
      </c>
    </row>
    <row r="54" spans="2:11" x14ac:dyDescent="0.25">
      <c r="B54" s="70"/>
      <c r="C54" s="71"/>
      <c r="D54" s="71"/>
      <c r="E54" s="72"/>
      <c r="F54" s="72"/>
      <c r="G54" s="71"/>
      <c r="H54" s="93"/>
      <c r="I54" s="73"/>
      <c r="J54" s="66">
        <f>'Sales Amount'!$F54*'Sales Amount'!$H54</f>
        <v>0</v>
      </c>
      <c r="K54" s="67">
        <f>Table6[[#This Row],[Column8]]+Table6[[#This Row],[Column9]]</f>
        <v>0</v>
      </c>
    </row>
    <row r="55" spans="2:11" x14ac:dyDescent="0.25">
      <c r="B55" s="70"/>
      <c r="C55" s="71"/>
      <c r="D55" s="71"/>
      <c r="E55" s="72"/>
      <c r="F55" s="72"/>
      <c r="G55" s="71"/>
      <c r="H55" s="93"/>
      <c r="I55" s="73"/>
      <c r="J55" s="66">
        <f>'Sales Amount'!$F55*'Sales Amount'!$H55</f>
        <v>0</v>
      </c>
      <c r="K55" s="67">
        <f>Table6[[#This Row],[Column8]]+Table6[[#This Row],[Column9]]</f>
        <v>0</v>
      </c>
    </row>
    <row r="56" spans="2:11" x14ac:dyDescent="0.25">
      <c r="B56" s="70"/>
      <c r="C56" s="71"/>
      <c r="D56" s="71"/>
      <c r="E56" s="72"/>
      <c r="F56" s="72"/>
      <c r="G56" s="71"/>
      <c r="H56" s="93"/>
      <c r="I56" s="73"/>
      <c r="J56" s="66">
        <f>'Sales Amount'!$F56*'Sales Amount'!$H56</f>
        <v>0</v>
      </c>
      <c r="K56" s="67">
        <f>Table6[[#This Row],[Column8]]+Table6[[#This Row],[Column9]]</f>
        <v>0</v>
      </c>
    </row>
    <row r="57" spans="2:11" x14ac:dyDescent="0.25">
      <c r="B57" s="70"/>
      <c r="C57" s="71"/>
      <c r="D57" s="71"/>
      <c r="E57" s="72"/>
      <c r="F57" s="72"/>
      <c r="G57" s="71"/>
      <c r="H57" s="93"/>
      <c r="I57" s="73"/>
      <c r="J57" s="66">
        <f>'Sales Amount'!$F57*'Sales Amount'!$H57</f>
        <v>0</v>
      </c>
      <c r="K57" s="67">
        <f>Table6[[#This Row],[Column8]]+Table6[[#This Row],[Column9]]</f>
        <v>0</v>
      </c>
    </row>
    <row r="58" spans="2:11" x14ac:dyDescent="0.25">
      <c r="B58" s="70"/>
      <c r="C58" s="71"/>
      <c r="D58" s="71"/>
      <c r="E58" s="72"/>
      <c r="F58" s="72"/>
      <c r="G58" s="71"/>
      <c r="H58" s="93"/>
      <c r="I58" s="73"/>
      <c r="J58" s="66">
        <f>'Sales Amount'!$F58*'Sales Amount'!$H58</f>
        <v>0</v>
      </c>
      <c r="K58" s="67">
        <f>Table6[[#This Row],[Column8]]+Table6[[#This Row],[Column9]]</f>
        <v>0</v>
      </c>
    </row>
    <row r="59" spans="2:11" x14ac:dyDescent="0.25">
      <c r="B59" s="70"/>
      <c r="C59" s="71"/>
      <c r="D59" s="71"/>
      <c r="E59" s="72"/>
      <c r="F59" s="72"/>
      <c r="G59" s="71"/>
      <c r="H59" s="93"/>
      <c r="I59" s="73"/>
      <c r="J59" s="66">
        <f>'Sales Amount'!$F59*'Sales Amount'!$H59</f>
        <v>0</v>
      </c>
      <c r="K59" s="67">
        <f>Table6[[#This Row],[Column8]]+Table6[[#This Row],[Column9]]</f>
        <v>0</v>
      </c>
    </row>
    <row r="60" spans="2:11" x14ac:dyDescent="0.25">
      <c r="B60" s="70"/>
      <c r="C60" s="71"/>
      <c r="D60" s="71"/>
      <c r="E60" s="72"/>
      <c r="F60" s="72"/>
      <c r="G60" s="71"/>
      <c r="H60" s="93"/>
      <c r="I60" s="73"/>
      <c r="J60" s="66">
        <f>'Sales Amount'!$F60*'Sales Amount'!$H60</f>
        <v>0</v>
      </c>
      <c r="K60" s="67">
        <f>Table6[[#This Row],[Column8]]+Table6[[#This Row],[Column9]]</f>
        <v>0</v>
      </c>
    </row>
    <row r="61" spans="2:11" x14ac:dyDescent="0.25">
      <c r="B61" s="70"/>
      <c r="C61" s="71"/>
      <c r="D61" s="71"/>
      <c r="E61" s="72"/>
      <c r="F61" s="72"/>
      <c r="G61" s="71"/>
      <c r="H61" s="93"/>
      <c r="I61" s="73"/>
      <c r="J61" s="66">
        <f>'Sales Amount'!$F61*'Sales Amount'!$H61</f>
        <v>0</v>
      </c>
      <c r="K61" s="67">
        <f>Table6[[#This Row],[Column8]]+Table6[[#This Row],[Column9]]</f>
        <v>0</v>
      </c>
    </row>
    <row r="62" spans="2:11" x14ac:dyDescent="0.25">
      <c r="B62" s="70"/>
      <c r="C62" s="71"/>
      <c r="D62" s="71"/>
      <c r="E62" s="72"/>
      <c r="F62" s="72"/>
      <c r="G62" s="71"/>
      <c r="H62" s="93"/>
      <c r="I62" s="73"/>
      <c r="J62" s="66">
        <f>'Sales Amount'!$F62*'Sales Amount'!$H62</f>
        <v>0</v>
      </c>
      <c r="K62" s="67">
        <f>Table6[[#This Row],[Column8]]+Table6[[#This Row],[Column9]]</f>
        <v>0</v>
      </c>
    </row>
    <row r="63" spans="2:11" ht="15.75" thickBot="1" x14ac:dyDescent="0.3">
      <c r="B63" s="52"/>
      <c r="C63" s="59"/>
      <c r="D63" s="59"/>
      <c r="E63" s="59"/>
      <c r="F63" s="59"/>
      <c r="G63" s="59"/>
      <c r="H63" s="63" t="s">
        <v>175</v>
      </c>
      <c r="I63" s="64">
        <f>SUM(Table6[[#All],[Column8]])</f>
        <v>0</v>
      </c>
      <c r="J63" s="64">
        <f>SUM(Table6[[#All],[Column9]])</f>
        <v>0</v>
      </c>
      <c r="K63" s="65">
        <f>SUM(Table6[[#All],[Column10]])</f>
        <v>0</v>
      </c>
    </row>
  </sheetData>
  <sheetProtection insertRows="0" deleteRows="0" autoFilter="0"/>
  <mergeCells count="27"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5D4A-7353-4759-8934-69C02927B346}">
  <dimension ref="A1:AT29"/>
  <sheetViews>
    <sheetView workbookViewId="0">
      <selection activeCell="G1" sqref="G1"/>
    </sheetView>
  </sheetViews>
  <sheetFormatPr defaultColWidth="9.140625" defaultRowHeight="12.75" x14ac:dyDescent="0.2"/>
  <cols>
    <col min="1" max="1" width="9.140625" style="94" bestFit="1" customWidth="1"/>
    <col min="2" max="2" width="7.7109375" style="94" bestFit="1" customWidth="1"/>
    <col min="3" max="3" width="5" style="97" bestFit="1" customWidth="1"/>
    <col min="4" max="4" width="16.140625" style="94" bestFit="1" customWidth="1"/>
    <col min="5" max="6" width="9.140625" style="94"/>
    <col min="7" max="7" width="14.42578125" style="94" bestFit="1" customWidth="1"/>
    <col min="8" max="9" width="9.140625" style="94"/>
    <col min="10" max="10" width="14" style="94" customWidth="1"/>
    <col min="11" max="20" width="9.140625" style="94"/>
    <col min="21" max="21" width="14.42578125" style="94" bestFit="1" customWidth="1"/>
    <col min="22" max="40" width="9.140625" style="94"/>
    <col min="41" max="41" width="9.140625" style="95"/>
    <col min="42" max="43" width="9.140625" style="94"/>
    <col min="44" max="44" width="13.42578125" style="94" bestFit="1" customWidth="1"/>
    <col min="45" max="16384" width="9.140625" style="94"/>
  </cols>
  <sheetData>
    <row r="1" spans="1:46" ht="15" x14ac:dyDescent="0.25">
      <c r="A1" s="110" t="s">
        <v>12</v>
      </c>
      <c r="B1" s="111" t="s">
        <v>13</v>
      </c>
      <c r="C1" s="112" t="s">
        <v>14</v>
      </c>
      <c r="D1" s="98" t="s">
        <v>200</v>
      </c>
      <c r="E1" s="113">
        <v>0.08</v>
      </c>
    </row>
    <row r="2" spans="1:46" ht="15" x14ac:dyDescent="0.25">
      <c r="A2" s="98" t="s">
        <v>194</v>
      </c>
      <c r="B2" s="99" t="s">
        <v>195</v>
      </c>
      <c r="C2" s="100">
        <v>0.08</v>
      </c>
      <c r="D2" s="98" t="s">
        <v>201</v>
      </c>
      <c r="E2" s="113">
        <v>0.08</v>
      </c>
      <c r="X2" s="94" t="e" cm="1">
        <f t="array" ref="X2">_xlfn.ANCHORARRAY(_xlfn.XLOOKUP(U27,Level1,Level2Res))</f>
        <v>#NAME?</v>
      </c>
      <c r="AI2" s="94" t="str" cm="1">
        <f t="array" ref="AI2:AI4">_xlfn.UNIQUE(DGR!$B$2:$B$10)</f>
        <v>Class 1</v>
      </c>
      <c r="AO2" s="95" cm="1">
        <f t="array" ref="AO2">TRANSPOSE(_xlfn.UNIQUE(_xlfn._xlws.FILTER(DGR!$C$2:$C$10,DGR!$B$2:$B$10=AI2)))</f>
        <v>0.08</v>
      </c>
      <c r="AR2" s="96" t="s">
        <v>16</v>
      </c>
      <c r="AT2" s="94" t="e" cm="1">
        <f t="array" ref="AT2">_xlfn.ANCHORARRAY(_xlfn.XLOOKUP(AR2,Level2,Level3Res))</f>
        <v>#NAME?</v>
      </c>
    </row>
    <row r="3" spans="1:46" ht="15" x14ac:dyDescent="0.25">
      <c r="A3" s="98" t="s">
        <v>194</v>
      </c>
      <c r="B3" s="99" t="s">
        <v>196</v>
      </c>
      <c r="C3" s="100">
        <v>0.08</v>
      </c>
      <c r="D3" s="98" t="s">
        <v>202</v>
      </c>
      <c r="E3" s="113">
        <v>0.08</v>
      </c>
      <c r="AI3" s="94" t="str">
        <v>Class 2</v>
      </c>
    </row>
    <row r="4" spans="1:46" ht="15" x14ac:dyDescent="0.25">
      <c r="A4" s="98" t="s">
        <v>194</v>
      </c>
      <c r="B4" s="99" t="s">
        <v>197</v>
      </c>
      <c r="C4" s="100">
        <v>0.08</v>
      </c>
      <c r="D4" s="101" t="s">
        <v>203</v>
      </c>
      <c r="E4" s="113">
        <v>0.08</v>
      </c>
      <c r="AI4" s="94" t="str">
        <v>Class 3</v>
      </c>
    </row>
    <row r="5" spans="1:46" ht="15" x14ac:dyDescent="0.25">
      <c r="A5" s="101" t="s">
        <v>198</v>
      </c>
      <c r="B5" s="102" t="s">
        <v>195</v>
      </c>
      <c r="C5" s="103">
        <v>0.08</v>
      </c>
      <c r="D5" s="101" t="s">
        <v>204</v>
      </c>
      <c r="E5" s="113">
        <v>0.08</v>
      </c>
    </row>
    <row r="6" spans="1:46" ht="15" x14ac:dyDescent="0.25">
      <c r="A6" s="101" t="s">
        <v>198</v>
      </c>
      <c r="B6" s="102" t="s">
        <v>196</v>
      </c>
      <c r="C6" s="103">
        <v>0.08</v>
      </c>
      <c r="D6" s="101" t="s">
        <v>205</v>
      </c>
      <c r="E6" s="113">
        <v>0.08</v>
      </c>
    </row>
    <row r="7" spans="1:46" ht="15" x14ac:dyDescent="0.25">
      <c r="A7" s="101" t="s">
        <v>198</v>
      </c>
      <c r="B7" s="102" t="s">
        <v>197</v>
      </c>
      <c r="C7" s="103">
        <v>0.08</v>
      </c>
      <c r="D7" s="104" t="s">
        <v>206</v>
      </c>
      <c r="E7" s="113">
        <v>0.08</v>
      </c>
    </row>
    <row r="8" spans="1:46" ht="15" x14ac:dyDescent="0.25">
      <c r="A8" s="104" t="s">
        <v>199</v>
      </c>
      <c r="B8" s="105" t="s">
        <v>195</v>
      </c>
      <c r="C8" s="106">
        <v>0.08</v>
      </c>
      <c r="D8" s="104" t="s">
        <v>207</v>
      </c>
      <c r="E8" s="113">
        <v>0.08</v>
      </c>
    </row>
    <row r="9" spans="1:46" ht="15" x14ac:dyDescent="0.25">
      <c r="A9" s="104" t="s">
        <v>199</v>
      </c>
      <c r="B9" s="105" t="s">
        <v>196</v>
      </c>
      <c r="C9" s="106">
        <v>0.08</v>
      </c>
      <c r="D9" s="104" t="s">
        <v>208</v>
      </c>
      <c r="E9" s="114">
        <v>0.08</v>
      </c>
    </row>
    <row r="10" spans="1:46" ht="15" x14ac:dyDescent="0.25">
      <c r="A10" s="107" t="s">
        <v>199</v>
      </c>
      <c r="B10" s="108" t="s">
        <v>197</v>
      </c>
      <c r="C10" s="109">
        <v>0.08</v>
      </c>
    </row>
    <row r="27" spans="7:21" x14ac:dyDescent="0.2">
      <c r="G27" s="94" t="str" cm="1">
        <f t="array" ref="G27:G29">_xlfn.UNIQUE(DGR!$A$2:$A$10)</f>
        <v>WIP 2020</v>
      </c>
      <c r="J27" s="94" t="str" cm="1">
        <f t="array" ref="J27:L27">TRANSPOSE(_xlfn.UNIQUE(_xlfn._xlws.FILTER(DGR!$B$2:$B$10,DGR!$A$2:$A$10=G27)))</f>
        <v>Class 1</v>
      </c>
      <c r="K27" s="94" t="str">
        <v>Class 2</v>
      </c>
      <c r="L27" s="94" t="str">
        <v>Class 3</v>
      </c>
      <c r="U27" s="96" t="s">
        <v>15</v>
      </c>
    </row>
    <row r="28" spans="7:21" x14ac:dyDescent="0.2">
      <c r="G28" s="94" t="str">
        <v>WIP 2022</v>
      </c>
    </row>
    <row r="29" spans="7:21" x14ac:dyDescent="0.2">
      <c r="G29" s="94" t="str">
        <v>WIP 2023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 x14ac:dyDescent="0.2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 x14ac:dyDescent="0.25">
      <c r="A1" s="9" t="s">
        <v>12</v>
      </c>
      <c r="B1" s="9" t="s">
        <v>13</v>
      </c>
      <c r="C1" s="9" t="s">
        <v>14</v>
      </c>
      <c r="D1" t="s">
        <v>36</v>
      </c>
      <c r="E1" s="6">
        <v>0.06</v>
      </c>
      <c r="F1" s="10" t="str">
        <f>IF(OR('REPORTING FORM'!D5="1995-1998",'REPORTING FORM'!D5="1999-2001",'REPORTING FORM'!D5="2002-2003",'REPORTING FORM'!D5="2004-2006"),"Green",IF(OR('REPORTING FORM'!D5="2007-2009",'REPORTING FORM'!D5="2010-2012",'REPORTING FORM'!D5="2013-2015"),"Pink",IF(OR('REPORTING FORM'!D5="2016-2018",'REPORTING FORM'!D5="2019-2021",'REPORTING FORM'!D5="2022-2024"),"Blue","Default")))</f>
        <v>Default</v>
      </c>
      <c r="G1" s="11" t="s">
        <v>148</v>
      </c>
    </row>
    <row r="2" spans="1:7" x14ac:dyDescent="0.25">
      <c r="A2" s="3" t="s">
        <v>26</v>
      </c>
      <c r="B2" s="3" t="s">
        <v>16</v>
      </c>
      <c r="C2" s="6">
        <v>0.06</v>
      </c>
      <c r="D2" t="s">
        <v>37</v>
      </c>
      <c r="E2" s="6">
        <v>7.0000000000000007E-2</v>
      </c>
    </row>
    <row r="3" spans="1:7" x14ac:dyDescent="0.25">
      <c r="A3" s="3" t="s">
        <v>27</v>
      </c>
      <c r="B3" s="3" t="s">
        <v>17</v>
      </c>
      <c r="C3" s="6">
        <v>7.0000000000000007E-2</v>
      </c>
      <c r="D3" t="s">
        <v>38</v>
      </c>
      <c r="E3" s="6">
        <v>0.08</v>
      </c>
    </row>
    <row r="4" spans="1:7" x14ac:dyDescent="0.25">
      <c r="A4" s="3" t="s">
        <v>28</v>
      </c>
      <c r="B4" s="3" t="s">
        <v>18</v>
      </c>
      <c r="C4" s="6">
        <v>0.08</v>
      </c>
      <c r="D4" t="s">
        <v>39</v>
      </c>
      <c r="E4" s="6">
        <v>0.09</v>
      </c>
    </row>
    <row r="5" spans="1:7" x14ac:dyDescent="0.25">
      <c r="A5" s="3" t="s">
        <v>29</v>
      </c>
      <c r="B5" s="3" t="s">
        <v>19</v>
      </c>
      <c r="C5" s="6">
        <v>0.09</v>
      </c>
      <c r="D5" t="s">
        <v>40</v>
      </c>
      <c r="E5" s="6">
        <v>0.11</v>
      </c>
    </row>
    <row r="6" spans="1:7" x14ac:dyDescent="0.25">
      <c r="A6" s="4" t="s">
        <v>30</v>
      </c>
      <c r="B6" s="3" t="s">
        <v>20</v>
      </c>
      <c r="C6" s="6">
        <v>0.11</v>
      </c>
      <c r="D6" t="s">
        <v>41</v>
      </c>
      <c r="E6" s="6">
        <v>0.13</v>
      </c>
    </row>
    <row r="7" spans="1:7" x14ac:dyDescent="0.25">
      <c r="A7" s="4" t="s">
        <v>31</v>
      </c>
      <c r="B7" s="3" t="s">
        <v>21</v>
      </c>
      <c r="C7" s="6">
        <v>0.13</v>
      </c>
      <c r="D7" t="s">
        <v>42</v>
      </c>
      <c r="E7" s="6">
        <v>0.06</v>
      </c>
    </row>
    <row r="8" spans="1:7" x14ac:dyDescent="0.25">
      <c r="A8" s="4" t="s">
        <v>32</v>
      </c>
      <c r="B8" s="4" t="s">
        <v>16</v>
      </c>
      <c r="C8" s="7">
        <v>0.05</v>
      </c>
      <c r="D8" t="s">
        <v>43</v>
      </c>
      <c r="E8" s="6">
        <v>7.0000000000000007E-2</v>
      </c>
    </row>
    <row r="9" spans="1:7" x14ac:dyDescent="0.25">
      <c r="A9" s="5" t="s">
        <v>33</v>
      </c>
      <c r="B9" s="4" t="s">
        <v>17</v>
      </c>
      <c r="C9" s="7">
        <v>0.06</v>
      </c>
      <c r="D9" t="s">
        <v>44</v>
      </c>
      <c r="E9" s="6">
        <v>0.08</v>
      </c>
    </row>
    <row r="10" spans="1:7" x14ac:dyDescent="0.25">
      <c r="A10" s="5" t="s">
        <v>34</v>
      </c>
      <c r="B10" s="4" t="s">
        <v>18</v>
      </c>
      <c r="C10" s="7">
        <v>7.0000000000000007E-2</v>
      </c>
      <c r="D10" t="s">
        <v>45</v>
      </c>
      <c r="E10" s="6">
        <v>0.09</v>
      </c>
    </row>
    <row r="11" spans="1:7" x14ac:dyDescent="0.25">
      <c r="A11" s="5" t="s">
        <v>35</v>
      </c>
      <c r="B11" s="4" t="s">
        <v>19</v>
      </c>
      <c r="C11" s="7">
        <v>0.08</v>
      </c>
      <c r="D11" t="s">
        <v>46</v>
      </c>
      <c r="E11" s="6">
        <v>0.11</v>
      </c>
    </row>
    <row r="12" spans="1:7" x14ac:dyDescent="0.25">
      <c r="B12" s="4" t="s">
        <v>20</v>
      </c>
      <c r="C12" s="7">
        <v>0.09</v>
      </c>
      <c r="D12" t="s">
        <v>47</v>
      </c>
      <c r="E12" s="6">
        <v>0.13</v>
      </c>
    </row>
    <row r="13" spans="1:7" x14ac:dyDescent="0.25">
      <c r="B13" s="4" t="s">
        <v>21</v>
      </c>
      <c r="C13" s="7">
        <v>0.11</v>
      </c>
      <c r="D13" t="s">
        <v>48</v>
      </c>
      <c r="E13" s="6">
        <v>0.06</v>
      </c>
    </row>
    <row r="14" spans="1:7" x14ac:dyDescent="0.25">
      <c r="B14" s="5" t="s">
        <v>22</v>
      </c>
      <c r="C14" s="8">
        <v>0.05</v>
      </c>
      <c r="D14" t="s">
        <v>49</v>
      </c>
      <c r="E14" s="6">
        <v>7.0000000000000007E-2</v>
      </c>
    </row>
    <row r="15" spans="1:7" x14ac:dyDescent="0.25">
      <c r="B15" s="5" t="s">
        <v>23</v>
      </c>
      <c r="C15" s="8">
        <v>0.05</v>
      </c>
      <c r="D15" t="s">
        <v>50</v>
      </c>
      <c r="E15" s="6">
        <v>0.08</v>
      </c>
    </row>
    <row r="16" spans="1:7" x14ac:dyDescent="0.25">
      <c r="B16" s="5" t="s">
        <v>24</v>
      </c>
      <c r="C16" s="8">
        <v>0.05</v>
      </c>
      <c r="D16" t="s">
        <v>51</v>
      </c>
      <c r="E16" s="6">
        <v>0.09</v>
      </c>
    </row>
    <row r="17" spans="2:5" x14ac:dyDescent="0.25">
      <c r="B17" s="5" t="s">
        <v>25</v>
      </c>
      <c r="C17" s="8">
        <v>0.05</v>
      </c>
      <c r="D17" t="s">
        <v>52</v>
      </c>
      <c r="E17" s="6">
        <v>0.11</v>
      </c>
    </row>
    <row r="18" spans="2:5" x14ac:dyDescent="0.25">
      <c r="B18" s="5" t="s">
        <v>16</v>
      </c>
      <c r="C18" s="8">
        <v>0.05</v>
      </c>
      <c r="D18" t="s">
        <v>53</v>
      </c>
      <c r="E18" s="6">
        <v>0.13</v>
      </c>
    </row>
    <row r="19" spans="2:5" x14ac:dyDescent="0.25">
      <c r="B19" s="5" t="s">
        <v>17</v>
      </c>
      <c r="C19" s="8">
        <v>0.06</v>
      </c>
      <c r="D19" t="s">
        <v>54</v>
      </c>
      <c r="E19" s="6">
        <v>0.06</v>
      </c>
    </row>
    <row r="20" spans="2:5" x14ac:dyDescent="0.25">
      <c r="B20" s="5" t="s">
        <v>18</v>
      </c>
      <c r="C20" s="8">
        <v>7.0000000000000007E-2</v>
      </c>
      <c r="D20" t="s">
        <v>55</v>
      </c>
      <c r="E20" s="6">
        <v>7.0000000000000007E-2</v>
      </c>
    </row>
    <row r="21" spans="2:5" x14ac:dyDescent="0.25">
      <c r="B21" s="5" t="s">
        <v>19</v>
      </c>
      <c r="C21" s="8">
        <v>0.08</v>
      </c>
      <c r="D21" t="s">
        <v>56</v>
      </c>
      <c r="E21" s="6">
        <v>0.08</v>
      </c>
    </row>
    <row r="22" spans="2:5" x14ac:dyDescent="0.25">
      <c r="B22" s="5" t="s">
        <v>20</v>
      </c>
      <c r="C22" s="8">
        <v>0.09</v>
      </c>
      <c r="D22" t="s">
        <v>57</v>
      </c>
      <c r="E22" s="6">
        <v>0.09</v>
      </c>
    </row>
    <row r="23" spans="2:5" x14ac:dyDescent="0.25">
      <c r="B23" s="5" t="s">
        <v>21</v>
      </c>
      <c r="C23" s="8">
        <v>0.11</v>
      </c>
      <c r="D23" t="s">
        <v>58</v>
      </c>
      <c r="E23" s="6">
        <v>0.11</v>
      </c>
    </row>
    <row r="24" spans="2:5" x14ac:dyDescent="0.25">
      <c r="D24" t="s">
        <v>59</v>
      </c>
      <c r="E24" s="6">
        <v>0.13</v>
      </c>
    </row>
    <row r="25" spans="2:5" x14ac:dyDescent="0.25">
      <c r="D25" t="s">
        <v>60</v>
      </c>
      <c r="E25" s="7">
        <v>0.05</v>
      </c>
    </row>
    <row r="26" spans="2:5" x14ac:dyDescent="0.25">
      <c r="D26" t="s">
        <v>61</v>
      </c>
      <c r="E26" s="7">
        <v>0.06</v>
      </c>
    </row>
    <row r="27" spans="2:5" x14ac:dyDescent="0.25">
      <c r="D27" t="s">
        <v>62</v>
      </c>
      <c r="E27" s="7">
        <v>7.0000000000000007E-2</v>
      </c>
    </row>
    <row r="28" spans="2:5" x14ac:dyDescent="0.25">
      <c r="D28" t="s">
        <v>63</v>
      </c>
      <c r="E28" s="7">
        <v>0.08</v>
      </c>
    </row>
    <row r="29" spans="2:5" x14ac:dyDescent="0.25">
      <c r="D29" t="s">
        <v>64</v>
      </c>
      <c r="E29" s="7">
        <v>0.09</v>
      </c>
    </row>
    <row r="30" spans="2:5" x14ac:dyDescent="0.25">
      <c r="D30" t="s">
        <v>65</v>
      </c>
      <c r="E30" s="7">
        <v>0.11</v>
      </c>
    </row>
    <row r="31" spans="2:5" x14ac:dyDescent="0.25">
      <c r="D31" t="s">
        <v>66</v>
      </c>
      <c r="E31" s="7">
        <v>0.05</v>
      </c>
    </row>
    <row r="32" spans="2:5" x14ac:dyDescent="0.25">
      <c r="D32" t="s">
        <v>67</v>
      </c>
      <c r="E32" s="7">
        <v>0.06</v>
      </c>
    </row>
    <row r="33" spans="4:5" x14ac:dyDescent="0.25">
      <c r="D33" t="s">
        <v>68</v>
      </c>
      <c r="E33" s="7">
        <v>7.0000000000000007E-2</v>
      </c>
    </row>
    <row r="34" spans="4:5" x14ac:dyDescent="0.25">
      <c r="D34" t="s">
        <v>69</v>
      </c>
      <c r="E34" s="7">
        <v>0.08</v>
      </c>
    </row>
    <row r="35" spans="4:5" x14ac:dyDescent="0.25">
      <c r="D35" t="s">
        <v>70</v>
      </c>
      <c r="E35" s="7">
        <v>0.09</v>
      </c>
    </row>
    <row r="36" spans="4:5" x14ac:dyDescent="0.25">
      <c r="D36" t="s">
        <v>71</v>
      </c>
      <c r="E36" s="7">
        <v>0.11</v>
      </c>
    </row>
    <row r="37" spans="4:5" x14ac:dyDescent="0.25">
      <c r="D37" t="s">
        <v>72</v>
      </c>
      <c r="E37" s="7">
        <v>0.05</v>
      </c>
    </row>
    <row r="38" spans="4:5" x14ac:dyDescent="0.25">
      <c r="D38" t="s">
        <v>73</v>
      </c>
      <c r="E38" s="7">
        <v>0.06</v>
      </c>
    </row>
    <row r="39" spans="4:5" x14ac:dyDescent="0.25">
      <c r="D39" t="s">
        <v>74</v>
      </c>
      <c r="E39" s="7">
        <v>7.0000000000000007E-2</v>
      </c>
    </row>
    <row r="40" spans="4:5" x14ac:dyDescent="0.25">
      <c r="D40" t="s">
        <v>75</v>
      </c>
      <c r="E40" s="7">
        <v>0.08</v>
      </c>
    </row>
    <row r="41" spans="4:5" x14ac:dyDescent="0.25">
      <c r="D41" t="s">
        <v>76</v>
      </c>
      <c r="E41" s="7">
        <v>0.09</v>
      </c>
    </row>
    <row r="42" spans="4:5" x14ac:dyDescent="0.25">
      <c r="D42" t="s">
        <v>77</v>
      </c>
      <c r="E42" s="7">
        <v>0.11</v>
      </c>
    </row>
    <row r="43" spans="4:5" x14ac:dyDescent="0.25">
      <c r="D43" t="s">
        <v>78</v>
      </c>
      <c r="E43" s="8">
        <v>0.05</v>
      </c>
    </row>
    <row r="44" spans="4:5" x14ac:dyDescent="0.25">
      <c r="D44" t="s">
        <v>79</v>
      </c>
      <c r="E44" s="8">
        <v>0.05</v>
      </c>
    </row>
    <row r="45" spans="4:5" x14ac:dyDescent="0.25">
      <c r="D45" t="s">
        <v>80</v>
      </c>
      <c r="E45" s="8">
        <v>0.05</v>
      </c>
    </row>
    <row r="46" spans="4:5" x14ac:dyDescent="0.25">
      <c r="D46" t="s">
        <v>81</v>
      </c>
      <c r="E46" s="8">
        <v>0.05</v>
      </c>
    </row>
    <row r="47" spans="4:5" x14ac:dyDescent="0.25">
      <c r="D47" t="s">
        <v>82</v>
      </c>
      <c r="E47" s="8">
        <v>0.05</v>
      </c>
    </row>
    <row r="48" spans="4:5" x14ac:dyDescent="0.25">
      <c r="D48" t="s">
        <v>83</v>
      </c>
      <c r="E48" s="8">
        <v>0.06</v>
      </c>
    </row>
    <row r="49" spans="4:5" x14ac:dyDescent="0.25">
      <c r="D49" t="s">
        <v>84</v>
      </c>
      <c r="E49" s="8">
        <v>7.0000000000000007E-2</v>
      </c>
    </row>
    <row r="50" spans="4:5" x14ac:dyDescent="0.25">
      <c r="D50" t="s">
        <v>85</v>
      </c>
      <c r="E50" s="8">
        <v>0.08</v>
      </c>
    </row>
    <row r="51" spans="4:5" x14ac:dyDescent="0.25">
      <c r="D51" t="s">
        <v>86</v>
      </c>
      <c r="E51" s="8">
        <v>0.09</v>
      </c>
    </row>
    <row r="52" spans="4:5" x14ac:dyDescent="0.25">
      <c r="D52" t="s">
        <v>87</v>
      </c>
      <c r="E52" s="8">
        <v>0.11</v>
      </c>
    </row>
    <row r="53" spans="4:5" x14ac:dyDescent="0.25">
      <c r="D53" t="s">
        <v>88</v>
      </c>
      <c r="E53" s="8">
        <v>0.05</v>
      </c>
    </row>
    <row r="54" spans="4:5" x14ac:dyDescent="0.25">
      <c r="D54" t="s">
        <v>89</v>
      </c>
      <c r="E54" s="8">
        <v>0.05</v>
      </c>
    </row>
    <row r="55" spans="4:5" x14ac:dyDescent="0.25">
      <c r="D55" t="s">
        <v>90</v>
      </c>
      <c r="E55" s="8">
        <v>0.05</v>
      </c>
    </row>
    <row r="56" spans="4:5" x14ac:dyDescent="0.25">
      <c r="D56" t="s">
        <v>91</v>
      </c>
      <c r="E56" s="8">
        <v>0.05</v>
      </c>
    </row>
    <row r="57" spans="4:5" x14ac:dyDescent="0.25">
      <c r="D57" t="s">
        <v>92</v>
      </c>
      <c r="E57" s="8">
        <v>0.05</v>
      </c>
    </row>
    <row r="58" spans="4:5" x14ac:dyDescent="0.25">
      <c r="D58" t="s">
        <v>93</v>
      </c>
      <c r="E58" s="8">
        <v>0.06</v>
      </c>
    </row>
    <row r="59" spans="4:5" x14ac:dyDescent="0.25">
      <c r="D59" t="s">
        <v>94</v>
      </c>
      <c r="E59" s="8">
        <v>7.0000000000000007E-2</v>
      </c>
    </row>
    <row r="60" spans="4:5" x14ac:dyDescent="0.25">
      <c r="D60" t="s">
        <v>95</v>
      </c>
      <c r="E60" s="8">
        <v>0.08</v>
      </c>
    </row>
    <row r="61" spans="4:5" x14ac:dyDescent="0.25">
      <c r="D61" t="s">
        <v>96</v>
      </c>
      <c r="E61" s="8">
        <v>0.09</v>
      </c>
    </row>
    <row r="62" spans="4:5" x14ac:dyDescent="0.25">
      <c r="D62" t="s">
        <v>97</v>
      </c>
      <c r="E62" s="8">
        <v>0.11</v>
      </c>
    </row>
    <row r="63" spans="4:5" x14ac:dyDescent="0.25">
      <c r="D63" t="s">
        <v>98</v>
      </c>
      <c r="E63" s="8">
        <v>0.05</v>
      </c>
    </row>
    <row r="64" spans="4:5" x14ac:dyDescent="0.25">
      <c r="D64" t="s">
        <v>99</v>
      </c>
      <c r="E64" s="8">
        <v>0.05</v>
      </c>
    </row>
    <row r="65" spans="4:5" x14ac:dyDescent="0.25">
      <c r="D65" t="s">
        <v>100</v>
      </c>
      <c r="E65" s="8">
        <v>0.05</v>
      </c>
    </row>
    <row r="66" spans="4:5" x14ac:dyDescent="0.25">
      <c r="D66" t="s">
        <v>101</v>
      </c>
      <c r="E66" s="8">
        <v>0.05</v>
      </c>
    </row>
    <row r="67" spans="4:5" x14ac:dyDescent="0.25">
      <c r="D67" t="s">
        <v>102</v>
      </c>
      <c r="E67" s="8">
        <v>0.05</v>
      </c>
    </row>
    <row r="68" spans="4:5" x14ac:dyDescent="0.25">
      <c r="D68" t="s">
        <v>103</v>
      </c>
      <c r="E68" s="8">
        <v>0.06</v>
      </c>
    </row>
    <row r="69" spans="4:5" x14ac:dyDescent="0.25">
      <c r="D69" t="s">
        <v>104</v>
      </c>
      <c r="E69" s="8">
        <v>7.0000000000000007E-2</v>
      </c>
    </row>
    <row r="70" spans="4:5" x14ac:dyDescent="0.25">
      <c r="D70" t="s">
        <v>105</v>
      </c>
      <c r="E70" s="8">
        <v>0.08</v>
      </c>
    </row>
    <row r="71" spans="4:5" x14ac:dyDescent="0.25">
      <c r="D71" t="s">
        <v>106</v>
      </c>
      <c r="E71" s="8">
        <v>0.09</v>
      </c>
    </row>
    <row r="72" spans="4:5" x14ac:dyDescent="0.25">
      <c r="D72" t="s">
        <v>107</v>
      </c>
      <c r="E72" s="8">
        <v>0.11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14" sqref="E14"/>
    </sheetView>
  </sheetViews>
  <sheetFormatPr defaultColWidth="9.140625" defaultRowHeight="12.75" x14ac:dyDescent="0.2"/>
  <cols>
    <col min="1" max="1" width="28.7109375" style="1" bestFit="1" customWidth="1"/>
    <col min="2" max="2" width="44.7109375" style="1" customWidth="1"/>
    <col min="3" max="10" width="28.7109375" style="1" bestFit="1" customWidth="1"/>
    <col min="11" max="13" width="42.85546875" style="1" bestFit="1" customWidth="1"/>
    <col min="14" max="16384" width="9.140625" style="1"/>
  </cols>
  <sheetData>
    <row r="1" spans="1:7" x14ac:dyDescent="0.2">
      <c r="B1" s="1" t="s">
        <v>114</v>
      </c>
      <c r="C1" s="1" t="s">
        <v>115</v>
      </c>
      <c r="D1" s="1" t="s">
        <v>116</v>
      </c>
    </row>
    <row r="2" spans="1:7" x14ac:dyDescent="0.2">
      <c r="D2" s="1" t="s">
        <v>117</v>
      </c>
    </row>
    <row r="3" spans="1:7" x14ac:dyDescent="0.2">
      <c r="A3" s="1" t="s">
        <v>110</v>
      </c>
      <c r="B3" s="2">
        <v>0.05</v>
      </c>
      <c r="C3" s="2">
        <v>0.05</v>
      </c>
      <c r="D3" s="1" t="s">
        <v>118</v>
      </c>
      <c r="E3" s="2" t="s">
        <v>119</v>
      </c>
      <c r="F3" s="2">
        <v>0.05</v>
      </c>
      <c r="G3" s="1" t="str">
        <f>"calculated at"&amp;" "&amp;"5%"</f>
        <v>calculated at 5%</v>
      </c>
    </row>
    <row r="4" spans="1:7" x14ac:dyDescent="0.2">
      <c r="A4" s="1" t="s">
        <v>120</v>
      </c>
      <c r="B4" s="2">
        <v>0.05</v>
      </c>
      <c r="C4" s="2">
        <v>0.05</v>
      </c>
      <c r="D4" s="1" t="s">
        <v>118</v>
      </c>
      <c r="E4" s="2" t="s">
        <v>119</v>
      </c>
      <c r="F4" s="2">
        <v>0.05</v>
      </c>
      <c r="G4" s="1" t="str">
        <f>"calculated at"&amp;" "&amp;"5%"</f>
        <v>calculated at 5%</v>
      </c>
    </row>
    <row r="5" spans="1:7" x14ac:dyDescent="0.2">
      <c r="A5" s="1" t="s">
        <v>112</v>
      </c>
      <c r="B5" s="2">
        <v>0.05</v>
      </c>
      <c r="C5" s="2">
        <v>0.05</v>
      </c>
      <c r="D5" s="1" t="s">
        <v>118</v>
      </c>
      <c r="E5" s="2" t="s">
        <v>119</v>
      </c>
      <c r="F5" s="2">
        <v>0.05</v>
      </c>
      <c r="G5" s="1" t="str">
        <f>"calculated at"&amp;" "&amp;"5%"</f>
        <v>calculated at 5%</v>
      </c>
    </row>
    <row r="6" spans="1:7" x14ac:dyDescent="0.2">
      <c r="A6" s="1" t="s">
        <v>111</v>
      </c>
      <c r="B6" s="2">
        <v>0.05</v>
      </c>
      <c r="C6" s="2">
        <v>0.05</v>
      </c>
      <c r="D6" s="1" t="s">
        <v>118</v>
      </c>
      <c r="E6" s="2" t="s">
        <v>119</v>
      </c>
      <c r="F6" s="2">
        <v>0.05</v>
      </c>
      <c r="G6" s="1" t="str">
        <f>"calculated at"&amp;" "&amp;"5%"</f>
        <v>calculated at 5%</v>
      </c>
    </row>
    <row r="7" spans="1:7" x14ac:dyDescent="0.2">
      <c r="A7" s="1" t="s">
        <v>121</v>
      </c>
      <c r="B7" s="2">
        <v>0.11</v>
      </c>
      <c r="C7" s="2">
        <v>0.05</v>
      </c>
      <c r="D7" s="2">
        <v>0.06</v>
      </c>
      <c r="E7" s="2" t="s">
        <v>214</v>
      </c>
      <c r="F7" s="2">
        <v>0.11</v>
      </c>
      <c r="G7" s="1" t="str">
        <f>"calculated at"&amp;" "&amp;"11%"</f>
        <v>calculated at 11%</v>
      </c>
    </row>
    <row r="8" spans="1:7" x14ac:dyDescent="0.2">
      <c r="A8" s="1" t="s">
        <v>122</v>
      </c>
      <c r="B8" s="2">
        <v>0.12</v>
      </c>
      <c r="C8" s="2">
        <v>0.05</v>
      </c>
      <c r="D8" s="2">
        <v>7.0000000000000007E-2</v>
      </c>
      <c r="E8" s="2" t="s">
        <v>215</v>
      </c>
      <c r="F8" s="2">
        <v>0.12</v>
      </c>
      <c r="G8" s="1" t="str">
        <f>"calculated at"&amp;" "&amp;"12%"</f>
        <v>calculated at 12%</v>
      </c>
    </row>
    <row r="9" spans="1:7" x14ac:dyDescent="0.2">
      <c r="A9" s="1" t="s">
        <v>123</v>
      </c>
      <c r="B9" s="2">
        <v>0.12</v>
      </c>
      <c r="C9" s="2">
        <v>0.05</v>
      </c>
      <c r="D9" s="2">
        <v>7.0000000000000007E-2</v>
      </c>
      <c r="E9" s="2" t="s">
        <v>124</v>
      </c>
      <c r="F9" s="2">
        <v>0.05</v>
      </c>
      <c r="G9" s="1" t="str">
        <f>"calculated at"&amp;" "&amp;"5%"</f>
        <v>calculated at 5%</v>
      </c>
    </row>
    <row r="10" spans="1:7" x14ac:dyDescent="0.2">
      <c r="A10" s="1" t="s">
        <v>125</v>
      </c>
      <c r="B10" s="2">
        <v>0.13</v>
      </c>
      <c r="C10" s="2">
        <v>0.13</v>
      </c>
      <c r="D10" s="1" t="s">
        <v>126</v>
      </c>
      <c r="E10" s="2" t="s">
        <v>127</v>
      </c>
      <c r="F10" s="2">
        <v>0.13</v>
      </c>
      <c r="G10" s="1" t="str">
        <f>"calculated at"&amp;" "&amp;"13%"</f>
        <v>calculated at 13%</v>
      </c>
    </row>
    <row r="11" spans="1:7" x14ac:dyDescent="0.2">
      <c r="A11" s="1" t="s">
        <v>128</v>
      </c>
      <c r="B11" s="12">
        <v>0.14974999999999999</v>
      </c>
      <c r="C11" s="2">
        <v>0.05</v>
      </c>
      <c r="D11" s="12">
        <v>9.9750000000000005E-2</v>
      </c>
      <c r="E11" s="2" t="s">
        <v>216</v>
      </c>
      <c r="F11" s="12">
        <v>0.14974999999999999</v>
      </c>
      <c r="G11" s="1" t="str">
        <f>"calculated at"&amp;" "&amp;"14.975%"</f>
        <v>calculated at 14.975%</v>
      </c>
    </row>
    <row r="12" spans="1:7" x14ac:dyDescent="0.2">
      <c r="A12" s="1" t="s">
        <v>129</v>
      </c>
      <c r="B12" s="2">
        <v>0.15</v>
      </c>
      <c r="C12" s="2">
        <v>0.15</v>
      </c>
      <c r="D12" s="1" t="s">
        <v>126</v>
      </c>
      <c r="E12" s="2" t="s">
        <v>130</v>
      </c>
      <c r="F12" s="2">
        <v>0.15</v>
      </c>
      <c r="G12" s="1" t="str">
        <f>"calculated at"&amp;" "&amp;"15%"</f>
        <v>calculated at 15%</v>
      </c>
    </row>
    <row r="13" spans="1:7" x14ac:dyDescent="0.2">
      <c r="A13" s="1" t="s">
        <v>131</v>
      </c>
      <c r="B13" s="2">
        <v>0.15</v>
      </c>
      <c r="C13" s="2">
        <v>0.15</v>
      </c>
      <c r="D13" s="1" t="s">
        <v>126</v>
      </c>
      <c r="E13" s="2" t="s">
        <v>130</v>
      </c>
      <c r="F13" s="2">
        <v>0.15</v>
      </c>
      <c r="G13" s="1" t="str">
        <f>"calculated at"&amp;" "&amp;"15%"</f>
        <v>calculated at 15%</v>
      </c>
    </row>
    <row r="14" spans="1:7" x14ac:dyDescent="0.2">
      <c r="A14" s="1" t="s">
        <v>132</v>
      </c>
      <c r="B14" s="2">
        <v>0.15</v>
      </c>
      <c r="C14" s="2">
        <v>0.15</v>
      </c>
      <c r="D14" s="1" t="s">
        <v>126</v>
      </c>
      <c r="E14" s="2" t="s">
        <v>130</v>
      </c>
      <c r="F14" s="2">
        <v>0.15</v>
      </c>
      <c r="G14" s="1" t="str">
        <f>"calculated at"&amp;" "&amp;"15%"</f>
        <v>calculated at 15%</v>
      </c>
    </row>
    <row r="15" spans="1:7" x14ac:dyDescent="0.2">
      <c r="A15" s="1" t="s">
        <v>133</v>
      </c>
      <c r="B15" s="2">
        <v>0.15</v>
      </c>
      <c r="C15" s="2">
        <v>0.15</v>
      </c>
      <c r="D15" s="1" t="s">
        <v>126</v>
      </c>
      <c r="E15" s="2" t="s">
        <v>130</v>
      </c>
      <c r="F15" s="2">
        <v>0.15</v>
      </c>
      <c r="G15" s="1" t="str">
        <f>"calculated at"&amp;" "&amp;"15%"</f>
        <v>calculated at 15%</v>
      </c>
    </row>
    <row r="16" spans="1:7" x14ac:dyDescent="0.2">
      <c r="A16" s="1" t="s">
        <v>134</v>
      </c>
      <c r="E16" s="2" t="s">
        <v>135</v>
      </c>
      <c r="F16" s="2">
        <v>0</v>
      </c>
      <c r="G16" s="1" t="str">
        <f>"calculated at"&amp;" "&amp;"0%"</f>
        <v>calculated at 0%</v>
      </c>
    </row>
    <row r="22" spans="1:6" x14ac:dyDescent="0.2">
      <c r="A22" s="13">
        <v>0.05</v>
      </c>
      <c r="B22" s="1" t="e">
        <v>#N/A</v>
      </c>
      <c r="C22" s="1" t="e">
        <v>#N/A</v>
      </c>
    </row>
    <row r="23" spans="1:6" x14ac:dyDescent="0.2">
      <c r="F23" s="14" t="e">
        <f>_xlfn.XLOOKUP('REPORTING FORM'!H8,'Delcared Use_HST'!A3:A16,'Delcared Use_HST'!B3:B16)</f>
        <v>#N/A</v>
      </c>
    </row>
    <row r="28" spans="1:6" x14ac:dyDescent="0.2">
      <c r="A28" s="1">
        <v>0.05</v>
      </c>
      <c r="B28" s="1" t="e">
        <v>#N/A</v>
      </c>
      <c r="C28" s="1" t="e">
        <v>#N/A</v>
      </c>
    </row>
    <row r="32" spans="1:6" x14ac:dyDescent="0.2">
      <c r="A32" s="1" t="s">
        <v>109</v>
      </c>
      <c r="B32" s="1" t="s">
        <v>136</v>
      </c>
    </row>
    <row r="33" spans="1:2" x14ac:dyDescent="0.2">
      <c r="A33" s="1" t="s">
        <v>137</v>
      </c>
      <c r="B33" s="1" t="s">
        <v>138</v>
      </c>
    </row>
    <row r="34" spans="1:2" x14ac:dyDescent="0.2">
      <c r="A34" s="1" t="s">
        <v>113</v>
      </c>
      <c r="B34" s="1" t="s">
        <v>139</v>
      </c>
    </row>
    <row r="35" spans="1:2" x14ac:dyDescent="0.2">
      <c r="A35" s="1" t="s">
        <v>140</v>
      </c>
      <c r="B35" s="1" t="s">
        <v>141</v>
      </c>
    </row>
    <row r="36" spans="1:2" x14ac:dyDescent="0.2">
      <c r="A36" s="1" t="s">
        <v>142</v>
      </c>
      <c r="B36" s="1" t="s">
        <v>143</v>
      </c>
    </row>
    <row r="37" spans="1:2" x14ac:dyDescent="0.2">
      <c r="A37" s="1" t="s">
        <v>144</v>
      </c>
      <c r="B37" s="1" t="s">
        <v>141</v>
      </c>
    </row>
    <row r="38" spans="1:2" x14ac:dyDescent="0.2">
      <c r="A38" s="1" t="s">
        <v>145</v>
      </c>
      <c r="B38" s="1" t="s">
        <v>146</v>
      </c>
    </row>
    <row r="39" spans="1:2" x14ac:dyDescent="0.2">
      <c r="A39" s="1" t="s">
        <v>147</v>
      </c>
      <c r="B39" s="1" t="s">
        <v>126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REPORTING FORM</vt:lpstr>
      <vt:lpstr>Sales Amount</vt:lpstr>
      <vt:lpstr>DGR</vt:lpstr>
      <vt:lpstr>Reference</vt:lpstr>
      <vt:lpstr>Delcared Use_HST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2024-09-25T14:53:21Z</dcterms:modified>
</cp:coreProperties>
</file>